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k.stvilia\Documents\GFATM\"/>
    </mc:Choice>
  </mc:AlternateContent>
  <bookViews>
    <workbookView xWindow="0" yWindow="0" windowWidth="17895" windowHeight="7545" tabRatio="967" activeTab="6"/>
  </bookViews>
  <sheets>
    <sheet name="CoverSheet" sheetId="1" r:id="rId1"/>
    <sheet name="Impact Outcome Indicators_1A" sheetId="2" r:id="rId2"/>
    <sheet name="Data" sheetId="70" state="veryHidden" r:id="rId3"/>
    <sheet name="ImpactOutcomeDisaggData" sheetId="84" state="veryHidden" r:id="rId4"/>
    <sheet name="Disaggregation_1A" sheetId="80" r:id="rId5"/>
    <sheet name="Impactoutcome" sheetId="75" state="veryHidden" r:id="rId6"/>
    <sheet name="Coverage Indicators_1B" sheetId="64" r:id="rId7"/>
    <sheet name="Coverage Indicators" sheetId="73" state="veryHidden" r:id="rId8"/>
    <sheet name="Disaggregation_1B" sheetId="69" r:id="rId9"/>
    <sheet name="CoverageDisaggregationData" sheetId="89" state="veryHidden" r:id="rId10"/>
    <sheet name="WPTM_1C" sheetId="83" r:id="rId11"/>
    <sheet name="Intervention By Modules old" sheetId="78" state="veryHidden" r:id="rId12"/>
    <sheet name="Intervention By Modules" sheetId="74" state="veryHidden" r:id="rId13"/>
    <sheet name="PR Cash Reconciliation_2A,B,C,D" sheetId="107" r:id="rId14"/>
    <sheet name="Sheet1" sheetId="109" state="veryHidden" r:id="rId15"/>
    <sheet name="SR_Cash Reconciliation_2E" sheetId="67" r:id="rId16"/>
    <sheet name="Budget Variance_2F" sheetId="101" r:id="rId17"/>
    <sheet name="Procurement_3" sheetId="39" r:id="rId18"/>
    <sheet name="Grant Management_4" sheetId="4" r:id="rId19"/>
    <sheet name="PR-LFA Evaluation_5" sheetId="30" r:id="rId20"/>
    <sheet name="LFA_Findings&amp;Recommendations_6" sheetId="41" r:id="rId21"/>
    <sheet name="PR Expenditure_7A" sheetId="86" r:id="rId22"/>
    <sheet name="LFA Expenditure_7B" sheetId="104" r:id="rId23"/>
    <sheet name="Cash Forecast_8A" sheetId="105" r:id="rId24"/>
    <sheet name=" Request and Recommendation_8B" sheetId="106" r:id="rId25"/>
    <sheet name="PR Authorization_9A" sheetId="97" r:id="rId26"/>
    <sheet name="LFA Authorization_9B" sheetId="96" r:id="rId27"/>
    <sheet name="Financial Triggers_10" sheetId="108" r:id="rId28"/>
    <sheet name="Sheet2" sheetId="110" r:id="rId29"/>
    <sheet name="PR_Disbursement Request_7" sheetId="94" state="veryHidden" r:id="rId30"/>
    <sheet name="Modules" sheetId="76" state="veryHidden" r:id="rId31"/>
    <sheet name="Sheet3" sheetId="65" state="veryHidden" r:id="rId32"/>
    <sheet name="Checklist" sheetId="44" state="veryHidden" r:id="rId33"/>
    <sheet name="Memo HIV" sheetId="19" state="veryHidden" r:id="rId34"/>
    <sheet name="Memo TB" sheetId="20" state="veryHidden" r:id="rId35"/>
    <sheet name="Memo Malaria" sheetId="21" state="veryHidden"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500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1791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7" hidden="1">'Coverage Indicators'!$A$31:$P$310</definedName>
    <definedName name="_xlnm._FilterDatabase" localSheetId="9" hidden="1">CoverageDisaggregationData!$B$3:$L$53</definedName>
    <definedName name="_xlnm._FilterDatabase" localSheetId="2" hidden="1">Data!$L$2:$S$80</definedName>
    <definedName name="_xlnm._FilterDatabase" localSheetId="27" hidden="1">'Financial Triggers_10'!$A$5:$F$15</definedName>
    <definedName name="_xlnm._FilterDatabase" localSheetId="12" hidden="1">'Intervention By Modules'!$A$24:$AA$303</definedName>
    <definedName name="_xlnm._FilterDatabase" localSheetId="11" hidden="1">'Intervention By Modules old'!$A$30:$AB$309</definedName>
    <definedName name="_Key1" localSheetId="27" hidden="1">#REF!</definedName>
    <definedName name="_Key1" localSheetId="13" hidden="1">#REF!</definedName>
    <definedName name="_Key1" hidden="1">#REF!</definedName>
    <definedName name="_Key1_2" localSheetId="27" hidden="1">#REF!</definedName>
    <definedName name="_Key1_2" localSheetId="13" hidden="1">#REF!</definedName>
    <definedName name="_Key1_2" hidden="1">#REF!</definedName>
    <definedName name="_Order1" hidden="1">255</definedName>
    <definedName name="_Sort" localSheetId="27" hidden="1">#REF!</definedName>
    <definedName name="_Sort" localSheetId="13" hidden="1">#REF!</definedName>
    <definedName name="_Sort" hidden="1">#REF!</definedName>
    <definedName name="_Sort2" localSheetId="27" hidden="1">#REF!</definedName>
    <definedName name="_Sort2" localSheetId="13" hidden="1">#REF!</definedName>
    <definedName name="_Sort2" hidden="1">#REF!</definedName>
    <definedName name="_UNDO31X31X_" hidden="1">'[1]Board approved (delta)'!$G:$G,'[1]Board approved (delta)'!$J:$J,'[1]Board approved (delta)'!$M:$M</definedName>
    <definedName name="A" localSheetId="12">'Intervention By Modules'!$B$2:$B$4</definedName>
    <definedName name="A" localSheetId="11">'Intervention By Modules old'!$B$8:$B$11</definedName>
    <definedName name="A">'Coverage Indicators'!$B$8:$B$11</definedName>
    <definedName name="Active_case_detection_and_investigation__elimination_phase" localSheetId="11">'Intervention By Modules old'!$E$11</definedName>
    <definedName name="Active_case_detection_and_investigation__elimination_phase">'Intervention By Modules'!$E$4</definedName>
    <definedName name="adminfee">'[2]Range Page'!$A$38</definedName>
    <definedName name="Age" localSheetId="22">#REF!</definedName>
    <definedName name="Age" localSheetId="25">#REF!</definedName>
    <definedName name="Age" localSheetId="29">#REF!</definedName>
    <definedName name="Age">#REF!</definedName>
    <definedName name="AssumptionList">[3]Assumptions!$A$2:$A$50</definedName>
    <definedName name="B" localSheetId="12">'Intervention By Modules'!$C$2:$C$5</definedName>
    <definedName name="B" localSheetId="11">'Intervention By Modules old'!$C$8:$C$12</definedName>
    <definedName name="B">'Coverage Indicators'!$C$8:$C$12</definedName>
    <definedName name="blah2">Data!$D$8:$D$11</definedName>
    <definedName name="CaseDefenition" localSheetId="22">#REF!</definedName>
    <definedName name="CaseDefenition" localSheetId="25">#REF!</definedName>
    <definedName name="CaseDefenition" localSheetId="29">#REF!</definedName>
    <definedName name="CaseDefenition">#REF!</definedName>
    <definedName name="Casemanagement">'Intervention By Modules'!$D$4:$D$11</definedName>
    <definedName name="CaseManagement_Indicators" localSheetId="12">'Intervention By Modules'!$D$16:$D$28</definedName>
    <definedName name="CaseManagement_Indicators" localSheetId="11">'Intervention By Modules old'!$D$23:$D$35</definedName>
    <definedName name="CaseManagement_Indicators">'Coverage Indicators'!$D$24:$D$36</definedName>
    <definedName name="CM1a">CoverageDisaggregationData!$D$25:$D$26</definedName>
    <definedName name="CM1aAge">CoverageDisaggregationData!$G$25:$H$25</definedName>
    <definedName name="CM1aSex">CoverageDisaggregationData!#REF!</definedName>
    <definedName name="CM1aTypeoftesting">CoverageDisaggregationData!$G$26:$H$26</definedName>
    <definedName name="CM1b">CoverageDisaggregationData!$D$27:$D$28</definedName>
    <definedName name="CM1bAge">CoverageDisaggregationData!$G$27:$H$27</definedName>
    <definedName name="CM1bSex">CoverageDisaggregationData!#REF!</definedName>
    <definedName name="CM1bTypeoftesting">CoverageDisaggregationData!$G$28:$H$28</definedName>
    <definedName name="CM1c">CoverageDisaggregationData!$D$29:$D$30</definedName>
    <definedName name="CM1cAge">CoverageDisaggregationData!$G$29:$H$29</definedName>
    <definedName name="CM1cSex">CoverageDisaggregationData!#REF!</definedName>
    <definedName name="CM1cTypeoftesting">CoverageDisaggregationData!$G$30:$H$30</definedName>
    <definedName name="CM2a">CoverageDisaggregationData!$D$31:$D$31</definedName>
    <definedName name="CM2aAge">CoverageDisaggregationData!$G$31:$H$31</definedName>
    <definedName name="CM2aSex">CoverageDisaggregationData!#REF!</definedName>
    <definedName name="CM2aTypeoftreatment">CoverageDisaggregationData!#REF!</definedName>
    <definedName name="CM2b">CoverageDisaggregationData!$D$32:$D$32</definedName>
    <definedName name="CM2bAge">CoverageDisaggregationData!$G$32:$H$32</definedName>
    <definedName name="CM2bSex">CoverageDisaggregationData!#REF!</definedName>
    <definedName name="CM2bTypeoftreatment">CoverageDisaggregationData!#REF!</definedName>
    <definedName name="CM2c">CoverageDisaggregationData!$D$33:$D$33</definedName>
    <definedName name="CM2cAge">CoverageDisaggregationData!$G$33:$H$33</definedName>
    <definedName name="CM2cSex">CoverageDisaggregationData!#REF!</definedName>
    <definedName name="CM2cTypeoftreatment">CoverageDisaggregationData!#REF!</definedName>
    <definedName name="CM3a">CoverageDisaggregationData!$D$34:$D$34</definedName>
    <definedName name="CM3aAge">CoverageDisaggregationData!$G$34:$H$34</definedName>
    <definedName name="CM3aSex">CoverageDisaggregationData!#REF!</definedName>
    <definedName name="CM3aTypeoftreatment">CoverageDisaggregationData!#REF!</definedName>
    <definedName name="CM3b">CoverageDisaggregationData!$D$34:$D$34</definedName>
    <definedName name="CM3bAge">CoverageDisaggregationData!$G$35:$H$35</definedName>
    <definedName name="CM3bSex">CoverageDisaggregationData!#REF!</definedName>
    <definedName name="CM3bTypeoftreatment">CoverageDisaggregationData!#REF!</definedName>
    <definedName name="CM3c">CoverageDisaggregationData!$D$36:$D$36</definedName>
    <definedName name="CM3cAge">CoverageDisaggregationData!$G$36:$H$36</definedName>
    <definedName name="CM3cSex">CoverageDisaggregationData!#REF!</definedName>
    <definedName name="CM3cTypeoftreatment">CoverageDisaggregationData!#REF!</definedName>
    <definedName name="Communitysystemsstrengthening">'Intervention By Modules'!$Y$4:$Y$7</definedName>
    <definedName name="Component">Data!$I$2:$I$6</definedName>
    <definedName name="ComponentModule">Data!$L$1:$M$85</definedName>
    <definedName name="ComponentSelected">[3]Setup!$B$4</definedName>
    <definedName name="CostInputs">OFFSET('[3]Cost Inputs'!$N$3,0,VLOOKUP(ComponentSelected,[3]CatCmp!$C:$H,6,FALSE),'[3]Cost Inputs'!$S$2,1)</definedName>
    <definedName name="CovDissagg">CoverageDisaggregationData!$B$2:$K$37</definedName>
    <definedName name="CoverageChoice" localSheetId="10">OFFSET(WPTM_1C!$C$7, 0, 0, COUNTA(WPTM_1C!$C$7:$C487),1)</definedName>
    <definedName name="CoverageChoice">OFFSET('Coverage Indicators_1B'!$D$10, 0, 0, COUNTA('Coverage Indicators_1B'!$D$10:$D487),1)</definedName>
    <definedName name="Currencies">[3]Setup!$B$10:$B$12</definedName>
    <definedName name="Disagg_categories" localSheetId="22">#REF!</definedName>
    <definedName name="Disagg_categories" localSheetId="25">#REF!</definedName>
    <definedName name="Disagg_categories" localSheetId="29">#REF!</definedName>
    <definedName name="Disagg_categories">#REF!</definedName>
    <definedName name="DOTS1a">CoverageDisaggregationData!$D$12:$D$14</definedName>
    <definedName name="DOTS1aAge">CoverageDisaggregationData!$G$14:$H$14</definedName>
    <definedName name="DOTS1aHIVtestresult">CoverageDisaggregationData!$G$13:$I$13</definedName>
    <definedName name="DOTS1aSex">CoverageDisaggregationData!$G$12:$H$12</definedName>
    <definedName name="DOTS1b">CoverageDisaggregationData!$D$15:$D$16</definedName>
    <definedName name="DOTS1bAge">CoverageDisaggregationData!$G$16:$H$16</definedName>
    <definedName name="DOTS1bSex">CoverageDisaggregationData!$G$15:$H$15</definedName>
    <definedName name="DOTS2a">CoverageDisaggregationData!$D$15:$D$17</definedName>
    <definedName name="DOTS2aAge">CoverageDisaggregationData!$G$16:$H$16</definedName>
    <definedName name="DOTS2aHIVtestresult">CoverageDisaggregationData!$G$17:$I$17</definedName>
    <definedName name="DOTS2aSex">CoverageDisaggregationData!$G$15:$H$15</definedName>
    <definedName name="DOTS6">CoverageDisaggregationData!$D$18</definedName>
    <definedName name="DOTS6KAPshighriskgroups">CoverageDisaggregationData!$G$18:$J$18</definedName>
    <definedName name="E">'Memo HIV'!$F$3</definedName>
    <definedName name="EFR_List_IE">'[4]Definitions-lists-EFR'!$A$58:$A$65</definedName>
    <definedName name="EFRHealthSystemsStrengthening">#REF!</definedName>
    <definedName name="EFRHIVAIDS">#REF!</definedName>
    <definedName name="EFRListMal">'[4]Definitions-lists-EFR'!$A$21:$A$25</definedName>
    <definedName name="EFRMalaria">#REF!</definedName>
    <definedName name="EFRMalariaSDA">'[4]Memo Malaria'!$A$2:$A$24</definedName>
    <definedName name="EFRTuberculosis">#REF!</definedName>
    <definedName name="Epidemic_preparedness_and_response" localSheetId="11">'Intervention By Modules old'!$E$9</definedName>
    <definedName name="Epidemic_preparedness_and_response">'Intervention By Modules'!$E$3</definedName>
    <definedName name="ES">'Memo HIV'!$F$4</definedName>
    <definedName name="EuroLocal">'[2]Range Page'!$A$48</definedName>
    <definedName name="EuroUSD">'[2]Range Page'!$A$47</definedName>
    <definedName name="Facility_based_treatment" localSheetId="11">'Intervention By Modules old'!$E$8</definedName>
    <definedName name="Facility_based_treatment">'Intervention By Modules'!$E$2</definedName>
    <definedName name="GP1D">CoverageDisaggregationData!$D$3:$D$5</definedName>
    <definedName name="GP1DAge">CoverageDisaggregationData!$G$5</definedName>
    <definedName name="GP1DHIVstatus">CoverageDisaggregationData!$G$4:$H$4</definedName>
    <definedName name="GP1DSex">CoverageDisaggregationData!$G$3:$K$3</definedName>
    <definedName name="GrantList" localSheetId="9">#REF!</definedName>
    <definedName name="GrantList" localSheetId="4">#REF!</definedName>
    <definedName name="GrantList" localSheetId="22">#REF!</definedName>
    <definedName name="GrantList" localSheetId="25">#REF!</definedName>
    <definedName name="GrantList" localSheetId="21">#REF!</definedName>
    <definedName name="GrantList" localSheetId="29">#REF!</definedName>
    <definedName name="GrantList" localSheetId="10">#REF!</definedName>
    <definedName name="GrantList">#REF!</definedName>
    <definedName name="Grants" localSheetId="9">#REF!</definedName>
    <definedName name="Grants" localSheetId="4">#REF!</definedName>
    <definedName name="Grants" localSheetId="22">#REF!</definedName>
    <definedName name="Grants" localSheetId="25">#REF!</definedName>
    <definedName name="Grants" localSheetId="21">#REF!</definedName>
    <definedName name="Grants" localSheetId="29">#REF!</definedName>
    <definedName name="Grants" localSheetId="10">#REF!</definedName>
    <definedName name="Grants">#REF!</definedName>
    <definedName name="HealthSystemsStrengthening_Module">Modules!$F$3:$F$11</definedName>
    <definedName name="HIV">Sheet3!$B$2:$B$10</definedName>
    <definedName name="HIV_TBModule5" localSheetId="11">'Intervention By Modules old'!$F$8:$F$11</definedName>
    <definedName name="HIV_TBModule5">'Intervention By Modules'!$F$2:$F$4</definedName>
    <definedName name="HIV_TBModule6" localSheetId="9">'Intervention By Modules'!#REF!</definedName>
    <definedName name="HIV_TBModule6" localSheetId="4">'Intervention By Modules'!#REF!</definedName>
    <definedName name="HIV_TBModule6" localSheetId="11">'Intervention By Modules old'!$G$8:$G$11</definedName>
    <definedName name="HIV_TBModule6" localSheetId="22">'Intervention By Modules'!#REF!</definedName>
    <definedName name="HIV_TBModule6" localSheetId="25">'Intervention By Modules'!#REF!</definedName>
    <definedName name="HIV_TBModule6" localSheetId="21">'Intervention By Modules'!#REF!</definedName>
    <definedName name="HIV_TBModule6" localSheetId="29">'Intervention By Modules'!#REF!</definedName>
    <definedName name="HIV_TBModule6" localSheetId="10">'Intervention By Modules'!#REF!</definedName>
    <definedName name="HIV_TBModule6">'Intervention By Modules'!#REF!</definedName>
    <definedName name="HIVAIDS_Module">Modules!$B$3:$B$22</definedName>
    <definedName name="HIVI1" localSheetId="9">CoverageDisaggregationData!#REF!</definedName>
    <definedName name="HIVI1">ImpactOutcomeDisaggData!$D$3</definedName>
    <definedName name="HIVI1Sex" localSheetId="9">CoverageDisaggregationData!$H$3:$J$3</definedName>
    <definedName name="HIVI1Sex">ImpactOutcomeDisaggData!$F$3:$H$3</definedName>
    <definedName name="HIVI2" localSheetId="9">CoverageDisaggregationData!#REF!</definedName>
    <definedName name="HIVI2">ImpactOutcomeDisaggData!$D$4:$D$5</definedName>
    <definedName name="HIVI2Age">ImpactOutcomeDisaggData!$F$5</definedName>
    <definedName name="HIVI2Sex" localSheetId="9">CoverageDisaggregationData!$H$4:$J$4</definedName>
    <definedName name="HIVI2Sex">ImpactOutcomeDisaggData!$F$4:$H$4</definedName>
    <definedName name="HIVI4" localSheetId="9">CoverageDisaggregationData!#REF!</definedName>
    <definedName name="HIVI4">ImpactOutcomeDisaggData!$D$6:$D$7</definedName>
    <definedName name="HIVI4Age" localSheetId="9">CoverageDisaggregationData!#REF!</definedName>
    <definedName name="HIVI4Age">ImpactOutcomeDisaggData!$F$7:$H$7</definedName>
    <definedName name="HIVI4Sex" localSheetId="9">CoverageDisaggregationData!$G$6:$I$6</definedName>
    <definedName name="HIVI4Sex">ImpactOutcomeDisaggData!$F$6:$H$6</definedName>
    <definedName name="HIVI9a" localSheetId="9">CoverageDisaggregationData!#REF!</definedName>
    <definedName name="HIVI9a">ImpactOutcomeDisaggData!$D$8</definedName>
    <definedName name="HIVI9aAge" localSheetId="9">CoverageDisaggregationData!$H$7:$I$7</definedName>
    <definedName name="HIVI9aAge">ImpactOutcomeDisaggData!$F$8:$G$8</definedName>
    <definedName name="HIVI9b">ImpactOutcomeDisaggData!$D$9</definedName>
    <definedName name="HIVI9bAge" localSheetId="9">CoverageDisaggregationData!$H$8:$I$8</definedName>
    <definedName name="HIVI9bAge">ImpactOutcomeDisaggData!$F$9:$G$9</definedName>
    <definedName name="HIVII">'Memo HIV'!$B$2:$B$8</definedName>
    <definedName name="HIVO1" localSheetId="9">CoverageDisaggregationData!#REF!</definedName>
    <definedName name="HIVO1">ImpactOutcomeDisaggData!$D$22:$D$24</definedName>
    <definedName name="HIVO1Age" localSheetId="9">CoverageDisaggregationData!#REF!</definedName>
    <definedName name="HIVO1Age">ImpactOutcomeDisaggData!$F$23:$G$23</definedName>
    <definedName name="HIVO1Durationoftreatment" localSheetId="9">CoverageDisaggregationData!$H$23:$I$23</definedName>
    <definedName name="HIVO1Durationoftreatment">ImpactOutcomeDisaggData!$F$24:$G$24</definedName>
    <definedName name="HIVO1Sex" localSheetId="9">CoverageDisaggregationData!$H$22:$J$22</definedName>
    <definedName name="HIVO1Sex">ImpactOutcomeDisaggData!$F$22:$H$22</definedName>
    <definedName name="HIVO2" localSheetId="9">CoverageDisaggregationData!#REF!</definedName>
    <definedName name="HIVO2">ImpactOutcomeDisaggData!$D$25:$D$26</definedName>
    <definedName name="HIVO2Age" localSheetId="9">CoverageDisaggregationData!#REF!</definedName>
    <definedName name="HIVO2Age">ImpactOutcomeDisaggData!$F$26:$G$26</definedName>
    <definedName name="HIVO2Sex" localSheetId="9">CoverageDisaggregationData!$H$24:$J$24</definedName>
    <definedName name="HIVO2Sex">ImpactOutcomeDisaggData!$F$25:$H$25</definedName>
    <definedName name="HIVO3" localSheetId="9">CoverageDisaggregationData!#REF!</definedName>
    <definedName name="HIVO3">ImpactOutcomeDisaggData!$D$27:$D$28</definedName>
    <definedName name="HIVO3Age" localSheetId="9">CoverageDisaggregationData!$H$26:$I$26</definedName>
    <definedName name="HIVO3Age">ImpactOutcomeDisaggData!$F$28:$G$28</definedName>
    <definedName name="HIVO3Sex" localSheetId="9">CoverageDisaggregationData!$H$25:$J$25</definedName>
    <definedName name="HIVO3Sex">ImpactOutcomeDisaggData!$F$27:$H$27</definedName>
    <definedName name="HIVO5" localSheetId="9">CoverageDisaggregationData!#REF!</definedName>
    <definedName name="HIVO5">ImpactOutcomeDisaggData!$D$29</definedName>
    <definedName name="HIVO5Sex" localSheetId="9">CoverageDisaggregationData!#REF!</definedName>
    <definedName name="HIVO5Sex">ImpactOutcomeDisaggData!$F$29:$H$29</definedName>
    <definedName name="HIVO6" localSheetId="9">CoverageDisaggregationData!#REF!</definedName>
    <definedName name="HIVO6">ImpactOutcomeDisaggData!$D$30</definedName>
    <definedName name="HIVO6Sex" localSheetId="9">CoverageDisaggregationData!$H$27:$J$27</definedName>
    <definedName name="HIVO6Sex">ImpactOutcomeDisaggData!$F$30:$H$30</definedName>
    <definedName name="HIVO8" localSheetId="9">CoverageDisaggregationData!#REF!</definedName>
    <definedName name="HIVO8">ImpactOutcomeDisaggData!$D$31</definedName>
    <definedName name="HIVO8Sex" localSheetId="9">CoverageDisaggregationData!$H$28:$J$28</definedName>
    <definedName name="HIVO8Sex">ImpactOutcomeDisaggData!$F$31:$H$31</definedName>
    <definedName name="HIVOI">'Memo HIV'!$D$2:$D$15</definedName>
    <definedName name="HIVSDA">'Memo HIV'!$A$2:$A$26</definedName>
    <definedName name="HIVSource">'Memo HIV'!$E$2:$E$22</definedName>
    <definedName name="HIVstatus" localSheetId="22">#REF!</definedName>
    <definedName name="HIVstatus" localSheetId="25">#REF!</definedName>
    <definedName name="HIVstatus" localSheetId="29">#REF!</definedName>
    <definedName name="HIVstatus">#REF!</definedName>
    <definedName name="HIVStatusPregnent" localSheetId="22">#REF!</definedName>
    <definedName name="HIVStatusPregnent" localSheetId="25">#REF!</definedName>
    <definedName name="HIVStatusPregnent" localSheetId="29">#REF!</definedName>
    <definedName name="HIVStatusPregnent">#REF!</definedName>
    <definedName name="HIVTB_Module">Modules!$C$3:$C$24</definedName>
    <definedName name="HIVTestResult" localSheetId="22">#REF!</definedName>
    <definedName name="HIVTestResult" localSheetId="25">#REF!</definedName>
    <definedName name="HIVTestResult" localSheetId="29">#REF!</definedName>
    <definedName name="HIVTestResult">#REF!</definedName>
    <definedName name="HSS">Sheet3!$E$2:$E$9</definedName>
    <definedName name="HSS_Servicedelivery">'Intervention By Modules'!$Q$4:$Q$7</definedName>
    <definedName name="HSSFinancialmanagement">'Intervention By Modules'!$X$4</definedName>
    <definedName name="HSSHealthandcommunityworkforce">'Intervention By Modules'!$R$4:$R$6</definedName>
    <definedName name="HSSHealthcarefinancing">'Intervention By Modules'!$W$4:$W$5</definedName>
    <definedName name="HSSHealthinformationsystemsandME">'Intervention By Modules'!$S$4:$S$8</definedName>
    <definedName name="HSSPolicyandgovernance">'Intervention By Modules'!$V$4:$V$5</definedName>
    <definedName name="HSSProcurementsupplychainmanagementPSCM">'Intervention By Modules'!$U$4:$U$5</definedName>
    <definedName name="HSSServicedelivery">'Intervention By Modules'!$Q$4:$Q$7</definedName>
    <definedName name="HW1a">CoverageDisaggregationData!$D$37</definedName>
    <definedName name="HW1aSpecialization">CoverageDisaggregationData!$G$37:$J$37</definedName>
    <definedName name="IE">#REF!</definedName>
    <definedName name="IMPLEMENTATION_PHASE" localSheetId="22">[5]Definitions!#REF!</definedName>
    <definedName name="IMPLEMENTATION_PHASE">[5]Definitions!#REF!</definedName>
    <definedName name="ImpOutIndicatorChoice" localSheetId="29">OFFSET('Impact Outcome Indicators_1A'!B8,0,0,COUNTA('Impact Outcome Indicators_1A'!#REF!),1)</definedName>
    <definedName name="ImpOutIndicatorChoice">OFFSET('Impact Outcome Indicators_1A'!$E$10,0,0,COUNTA('Impact Outcome Indicators_1A'!$E$10:$E$57),1)</definedName>
    <definedName name="IndicatorTypesList" localSheetId="9">#REF!</definedName>
    <definedName name="IndicatorTypesList" localSheetId="4">#REF!</definedName>
    <definedName name="IndicatorTypesList" localSheetId="12">#REF!</definedName>
    <definedName name="IndicatorTypesList" localSheetId="11">#REF!</definedName>
    <definedName name="IndicatorTypesList" localSheetId="22">#REF!</definedName>
    <definedName name="IndicatorTypesList" localSheetId="25">#REF!</definedName>
    <definedName name="IndicatorTypesList" localSheetId="21">#REF!</definedName>
    <definedName name="IndicatorTypesList" localSheetId="29">#REF!</definedName>
    <definedName name="IndicatorTypesList" localSheetId="10">#REF!</definedName>
    <definedName name="IndicatorTypesList">#REF!</definedName>
    <definedName name="Integrated_community_case_management__ICCM" localSheetId="9">'Intervention By Modules'!#REF!</definedName>
    <definedName name="Integrated_community_case_management__ICCM" localSheetId="4">'Intervention By Modules'!#REF!</definedName>
    <definedName name="Integrated_community_case_management__ICCM" localSheetId="11">'Intervention By Modules old'!$E$10</definedName>
    <definedName name="Integrated_community_case_management__ICCM" localSheetId="22">'Intervention By Modules'!#REF!</definedName>
    <definedName name="Integrated_community_case_management__ICCM" localSheetId="25">'Intervention By Modules'!#REF!</definedName>
    <definedName name="Integrated_community_case_management__ICCM" localSheetId="21">'Intervention By Modules'!#REF!</definedName>
    <definedName name="Integrated_community_case_management__ICCM" localSheetId="29">'Intervention By Modules'!#REF!</definedName>
    <definedName name="Integrated_community_case_management__ICCM" localSheetId="10">'Intervention By Modules'!#REF!</definedName>
    <definedName name="Integrated_community_case_management__ICCM">'Intervention By Modules'!#REF!</definedName>
    <definedName name="Intervention">Data!$A$1:$D$307</definedName>
    <definedName name="IODissagg">ImpactOutcomeDisaggData!$B$3:$I$33</definedName>
    <definedName name="KAPs" localSheetId="22">#REF!</definedName>
    <definedName name="KAPs" localSheetId="25">#REF!</definedName>
    <definedName name="KAPs" localSheetId="29">#REF!</definedName>
    <definedName name="KAPs">#REF!</definedName>
    <definedName name="LangOffset">'[6]Chg log'!$D$1</definedName>
    <definedName name="LFA_SDA">'[7]LFA_Programmatic Progress_1B'!#REF!</definedName>
    <definedName name="LFASig">#REF!</definedName>
    <definedName name="list">#REF!</definedName>
    <definedName name="List_IE">#REF!</definedName>
    <definedName name="list1" localSheetId="9">#REF!</definedName>
    <definedName name="list1" localSheetId="4">#REF!</definedName>
    <definedName name="list1" localSheetId="12">#REF!</definedName>
    <definedName name="list1" localSheetId="11">#REF!</definedName>
    <definedName name="list1" localSheetId="22">#REF!</definedName>
    <definedName name="list1" localSheetId="25">#REF!</definedName>
    <definedName name="list1" localSheetId="21">#REF!</definedName>
    <definedName name="list1" localSheetId="29">#REF!</definedName>
    <definedName name="list1" localSheetId="10">#REF!</definedName>
    <definedName name="list1">#REF!</definedName>
    <definedName name="list2" localSheetId="9">#REF!</definedName>
    <definedName name="list2" localSheetId="4">#REF!</definedName>
    <definedName name="list2" localSheetId="12">#REF!</definedName>
    <definedName name="list2" localSheetId="11">#REF!</definedName>
    <definedName name="list2" localSheetId="22">#REF!</definedName>
    <definedName name="list2" localSheetId="25">#REF!</definedName>
    <definedName name="list2" localSheetId="21">#REF!</definedName>
    <definedName name="list2" localSheetId="29">#REF!</definedName>
    <definedName name="list2" localSheetId="10">#REF!</definedName>
    <definedName name="list2">#REF!</definedName>
    <definedName name="listH" localSheetId="6">#REF!</definedName>
    <definedName name="listH" localSheetId="9">#REF!</definedName>
    <definedName name="listH" localSheetId="4">#REF!</definedName>
    <definedName name="listH" localSheetId="12">#REF!</definedName>
    <definedName name="listH" localSheetId="11">#REF!</definedName>
    <definedName name="listH" localSheetId="22">#REF!</definedName>
    <definedName name="listH" localSheetId="25">#REF!</definedName>
    <definedName name="listH" localSheetId="21">#REF!</definedName>
    <definedName name="listH" localSheetId="29">#REF!</definedName>
    <definedName name="listH" localSheetId="10">#REF!</definedName>
    <definedName name="listH">#REF!</definedName>
    <definedName name="ListHIV">#REF!</definedName>
    <definedName name="listie">#REF!</definedName>
    <definedName name="listmac">#REF!</definedName>
    <definedName name="ListMal">#REF!</definedName>
    <definedName name="listnew">#REF!</definedName>
    <definedName name="listS">#REF!</definedName>
    <definedName name="listsda">#REF!</definedName>
    <definedName name="listsdah">#REF!</definedName>
    <definedName name="listsdahiv">#REF!</definedName>
    <definedName name="listsdahiv1">#REF!</definedName>
    <definedName name="listsdam">[8]Definitions!$C$28:$C$50</definedName>
    <definedName name="listsdat">#REF!</definedName>
    <definedName name="listsdat1">[9]Definitions!$C$39:$C$54</definedName>
    <definedName name="listserv">#REF!</definedName>
    <definedName name="ListTB">#REF!</definedName>
    <definedName name="Malaria">Sheet3!$D$2:$D$10</definedName>
    <definedName name="Malaria_Module">Modules!$E$3:$E$16</definedName>
    <definedName name="MalariaI1" localSheetId="9">CoverageDisaggregationData!#REF!</definedName>
    <definedName name="MalariaI1">ImpactOutcomeDisaggData!$D$10:$D$11</definedName>
    <definedName name="MalariaI1Age" localSheetId="9">CoverageDisaggregationData!$H$12:$I$12</definedName>
    <definedName name="MalariaI1Age">ImpactOutcomeDisaggData!$F$11:$G$11</definedName>
    <definedName name="MalariaI1Sex" localSheetId="9">CoverageDisaggregationData!$H$9:$I$9</definedName>
    <definedName name="MalariaI1Sex">ImpactOutcomeDisaggData!$F$10:$G$10</definedName>
    <definedName name="MalariaI2" localSheetId="9">CoverageDisaggregationData!#REF!</definedName>
    <definedName name="MalariaI2">ImpactOutcomeDisaggData!$D$12:$D$14</definedName>
    <definedName name="MalariaI2Age" localSheetId="9">CoverageDisaggregationData!$H$14:$I$14</definedName>
    <definedName name="MalariaI2Age">ImpactOutcomeDisaggData!$F$13:$G$13</definedName>
    <definedName name="MalariaI2Sex" localSheetId="9">CoverageDisaggregationData!$H$13:$I$13</definedName>
    <definedName name="MalariaI2Sex">ImpactOutcomeDisaggData!$F$12:$G$12</definedName>
    <definedName name="MalariaI2Species" localSheetId="9">CoverageDisaggregationData!$H$15:$J$15</definedName>
    <definedName name="MalariaI2Species">ImpactOutcomeDisaggData!$F$14:$H$14</definedName>
    <definedName name="MalariaI3" localSheetId="9">CoverageDisaggregationData!#REF!</definedName>
    <definedName name="MalariaI3">ImpactOutcomeDisaggData!$D$15:$D$16</definedName>
    <definedName name="MalariaI3Age" localSheetId="9">CoverageDisaggregationData!$H$18:$I$18</definedName>
    <definedName name="MalariaI3Age">ImpactOutcomeDisaggData!$F$16:$G$16</definedName>
    <definedName name="MalariaI3Sex" localSheetId="9">CoverageDisaggregationData!$H$16:$I$16</definedName>
    <definedName name="MalariaI3Sex">ImpactOutcomeDisaggData!$F$15:$G$15</definedName>
    <definedName name="MalariaI4" localSheetId="9">CoverageDisaggregationData!#REF!</definedName>
    <definedName name="MalariaI4">ImpactOutcomeDisaggData!$D$17:$D$18</definedName>
    <definedName name="MalariaI4Species" localSheetId="9">CoverageDisaggregationData!$H$19:$J$19</definedName>
    <definedName name="MalariaI4Species">ImpactOutcomeDisaggData!$F$17:$H$17</definedName>
    <definedName name="MalariaI4Typeoftesting">ImpactOutcomeDisaggData!$F$18:$G$18</definedName>
    <definedName name="MalariaI5" localSheetId="9">CoverageDisaggregationData!#REF!</definedName>
    <definedName name="MalariaI5">ImpactOutcomeDisaggData!$D$19:$D$20</definedName>
    <definedName name="MalariaI5Sex" localSheetId="9">CoverageDisaggregationData!$H$20:$I$20</definedName>
    <definedName name="MalariaI5Sex">ImpactOutcomeDisaggData!$F$19:$G$19</definedName>
    <definedName name="MalariaI5Species">ImpactOutcomeDisaggData!$F$20:$H$20</definedName>
    <definedName name="MalariaI6" localSheetId="9">CoverageDisaggregationData!#REF!</definedName>
    <definedName name="MalariaI6">ImpactOutcomeDisaggData!$D$21</definedName>
    <definedName name="MalariaI6Sex" localSheetId="9">CoverageDisaggregationData!$H$21:$I$21</definedName>
    <definedName name="MalariaI6Sex">ImpactOutcomeDisaggData!$F$21:$G$21</definedName>
    <definedName name="MalariaII">'Memo Malaria'!$B$2:$B$10</definedName>
    <definedName name="MalariaImpact">Impactoutcome!$B$3:$B$21</definedName>
    <definedName name="MalariaModule1" localSheetId="11">'Intervention By Modules old'!$B$8:$B$12</definedName>
    <definedName name="MalariaModule1">'Intervention By Modules'!$B$2:$B$5</definedName>
    <definedName name="MalariaModule2" localSheetId="11">'Intervention By Modules old'!$C$8:$C$13</definedName>
    <definedName name="MalariaModule2">'Intervention By Modules'!$C$2:$C$6</definedName>
    <definedName name="MalariaModule3" localSheetId="11">'Intervention By Modules old'!$D$8:$D$15</definedName>
    <definedName name="MalariaModule3">'Intervention By Modules'!$D$2:$D$8</definedName>
    <definedName name="MalariaO1a" localSheetId="9">CoverageDisaggregationData!#REF!</definedName>
    <definedName name="MalariaO1a">ImpactOutcomeDisaggData!$D$32</definedName>
    <definedName name="MalariaO1aSex" localSheetId="9">CoverageDisaggregationData!$H$30:$I$30</definedName>
    <definedName name="MalariaO1aSex">ImpactOutcomeDisaggData!$F$32:$G$32</definedName>
    <definedName name="MalariaO3" localSheetId="9">CoverageDisaggregationData!#REF!</definedName>
    <definedName name="MalariaO3">ImpactOutcomeDisaggData!$D$33</definedName>
    <definedName name="MalariaO3Sex" localSheetId="9">CoverageDisaggregationData!#REF!</definedName>
    <definedName name="MalariaO3Sex">ImpactOutcomeDisaggData!$F$33:$G$33</definedName>
    <definedName name="MalariaOI">'Memo Malaria'!$D$2:$D$10</definedName>
    <definedName name="MalariaSDA">'Memo Malaria'!$A$2:$A$24</definedName>
    <definedName name="MalariaSource">'Memo Malaria'!$E$2:$E$25</definedName>
    <definedName name="MDRTB">'Intervention By Modules'!$F$4:$F$7</definedName>
    <definedName name="MDRTB2">CoverageDisaggregationData!$D$19:$D$20</definedName>
    <definedName name="MDRTB2Age">CoverageDisaggregationData!$G$20:$H$20</definedName>
    <definedName name="MDRTB2Sex">CoverageDisaggregationData!$G$19:$H$19</definedName>
    <definedName name="MDRTB3">CoverageDisaggregationData!$D$21:$D$22</definedName>
    <definedName name="MDRTB3Age">CoverageDisaggregationData!$G$22:$H$22</definedName>
    <definedName name="MDRTB3Casedefinition">CoverageDisaggregationData!#REF!</definedName>
    <definedName name="MDRTB3Sex">CoverageDisaggregationData!$G$21:$H$21</definedName>
    <definedName name="Module_Indicators" localSheetId="12">'Intervention By Modules'!$16:$16</definedName>
    <definedName name="Module_Indicators" localSheetId="11">'Intervention By Modules old'!$22:$22</definedName>
    <definedName name="Module_Indicators">'Coverage Indicators'!$23:$23</definedName>
    <definedName name="Module1" localSheetId="12">'Intervention By Modules'!$B$2:$B$5</definedName>
    <definedName name="Module1" localSheetId="11">'Intervention By Modules old'!$B$8:$B$12</definedName>
    <definedName name="Module1">'Coverage Indicators'!$B$8:$B$9</definedName>
    <definedName name="Module10">'Coverage Indicators'!$I$8:$I$13</definedName>
    <definedName name="Module11">'Coverage Indicators'!$J$8:$J$11</definedName>
    <definedName name="Module12">'Coverage Indicators'!$K$8:$K$9</definedName>
    <definedName name="Module13">'Coverage Indicators'!$L$8:$L$11</definedName>
    <definedName name="Module14">'Coverage Indicators'!$M$8:$M$11</definedName>
    <definedName name="Module15">'Coverage Indicators'!$N$8:$N$13</definedName>
    <definedName name="Module2" localSheetId="12">'Intervention By Modules'!$C$2:$C$6</definedName>
    <definedName name="Module2" localSheetId="11">'Intervention By Modules old'!$C$8:$C$13</definedName>
    <definedName name="Module2">'Coverage Indicators'!$C$8:$C$14</definedName>
    <definedName name="Module24">'Coverage Indicators'!$O$8:$O$12</definedName>
    <definedName name="Module27" localSheetId="12">'Intervention By Modules'!$AA$2:$AA$6</definedName>
    <definedName name="Module27" localSheetId="11">'Intervention By Modules old'!$AB$8:$AB$12</definedName>
    <definedName name="Module27">'Coverage Indicators'!$P$8</definedName>
    <definedName name="Module28">'Coverage Indicators'!$Q$8:$Q$10</definedName>
    <definedName name="Module29">'Coverage Indicators'!$R$8:$R$12</definedName>
    <definedName name="Module3" localSheetId="12">'Intervention By Modules'!$D$2:$D$8</definedName>
    <definedName name="Module3" localSheetId="11">'Intervention By Modules old'!$D$8:$D$15</definedName>
    <definedName name="Module3">'Coverage Indicators'!$D$8:$D$20</definedName>
    <definedName name="Module30">'Coverage Indicators'!$S$8:$S$11</definedName>
    <definedName name="Module31">'Coverage Indicators'!$T$8</definedName>
    <definedName name="Module32">'Coverage Indicators'!$U$8:$U$9</definedName>
    <definedName name="Module33">'Coverage Indicators'!$V$8</definedName>
    <definedName name="Module34">'Coverage Indicators'!$W$8:$W$9</definedName>
    <definedName name="Module35">'Coverage Indicators'!$X$8</definedName>
    <definedName name="Module4" localSheetId="12">'Intervention By Modules'!$E$2:$E$4</definedName>
    <definedName name="Module4" localSheetId="11">'Intervention By Modules old'!$E$8:$E$11</definedName>
    <definedName name="Module4">'Coverage Indicators'!$E$8:$E$19</definedName>
    <definedName name="Module5" localSheetId="12">'Intervention By Modules'!$F$2:$F$4</definedName>
    <definedName name="Module5" localSheetId="11">'Intervention By Modules old'!$F$8:$F$11</definedName>
    <definedName name="Module5">'Coverage Indicators'!$F$8:$F$13</definedName>
    <definedName name="Module6" localSheetId="9">'Coverage Indicators'!#REF!</definedName>
    <definedName name="Module6" localSheetId="4">'Coverage Indicators'!#REF!</definedName>
    <definedName name="Module6" localSheetId="12">'Intervention By Modules'!#REF!</definedName>
    <definedName name="Module6" localSheetId="11">'Intervention By Modules old'!$G$8:$G$11</definedName>
    <definedName name="Module6" localSheetId="22">'Coverage Indicators'!#REF!</definedName>
    <definedName name="Module6" localSheetId="25">'Coverage Indicators'!#REF!</definedName>
    <definedName name="Module6" localSheetId="21">'Coverage Indicators'!#REF!</definedName>
    <definedName name="Module6" localSheetId="29">'Coverage Indicators'!#REF!</definedName>
    <definedName name="Module6" localSheetId="10">'Coverage Indicators'!#REF!</definedName>
    <definedName name="Module6">'Coverage Indicators'!#REF!</definedName>
    <definedName name="Module72" localSheetId="12">'Intervention By Modules'!$BT$2:$BT$5</definedName>
    <definedName name="Module72" localSheetId="11">'Intervention By Modules old'!$BU$8:$BU$11</definedName>
    <definedName name="Module72">'Coverage Indicators'!$Y$8</definedName>
    <definedName name="Module73">'Coverage Indicators'!$Z$8</definedName>
    <definedName name="Module8">'Coverage Indicators'!$G$8:$G$14</definedName>
    <definedName name="Module9">'Coverage Indicators'!$H$8:$H$14</definedName>
    <definedName name="ModuleChoice" localSheetId="9">OFFSET(#REF!,0,0,(COUNTA(#REF!)-1),1)</definedName>
    <definedName name="ModuleChoice" localSheetId="4">OFFSET(#REF!,0,0,(COUNTA(#REF!)-1),1)</definedName>
    <definedName name="ModuleChoice" localSheetId="22">OFFSET(#REF!,0,0,(COUNTA(#REF!)-1),1)</definedName>
    <definedName name="ModuleChoice" localSheetId="25">OFFSET(#REF!,0,0,(COUNTA(#REF!)-1),1)</definedName>
    <definedName name="ModuleChoice" localSheetId="21">OFFSET(#REF!,0,0,(COUNTA(#REF!)-1),1)</definedName>
    <definedName name="ModuleChoice" localSheetId="29">OFFSET(#REF!,0,0,(COUNTA(#REF!)-1),1)</definedName>
    <definedName name="ModuleChoice" localSheetId="10">OFFSET(#REF!,0,0,(COUNTA(#REF!)-1),1)</definedName>
    <definedName name="ModuleChoice">OFFSET(#REF!,0,0,(COUNTA(#REF!)-1),1)</definedName>
    <definedName name="Modules" localSheetId="12">'Intervention By Modules'!#REF!</definedName>
    <definedName name="Modules" localSheetId="11">'Intervention By Modules old'!$B$7:$AB$7</definedName>
    <definedName name="Modules">'Coverage Indicators'!$B$7:$P$7</definedName>
    <definedName name="ModulesInCmp">OFFSET([3]ModInCmp!$C$2,0,0,NbrOfModulesInCmp,1)</definedName>
    <definedName name="NbrOfModulesInCmp">COUNT([3]ModInCmp!$A:$A)</definedName>
    <definedName name="OI_Component">Sheet3!$A$1:$B$5</definedName>
    <definedName name="OI_HIV">Sheet3!$B$2:$B$10</definedName>
    <definedName name="OI_HSS">Sheet3!$E$1:$E$10</definedName>
    <definedName name="OI_Malaria">Sheet3!$D$1:$D$10</definedName>
    <definedName name="OI_TB">Sheet3!$C$2:$C$10</definedName>
    <definedName name="Please_Select">'Memo Malaria'!$A$3:$A$14</definedName>
    <definedName name="PMTCT">'Intervention By Modules'!$M$4:$M$8</definedName>
    <definedName name="PMTCT1">CoverageDisaggregationData!$D$6</definedName>
    <definedName name="PMTCT1HIVstatuspregnantwomen">CoverageDisaggregationData!$G$6:$I$6</definedName>
    <definedName name="PMTCT2">CoverageDisaggregationData!#REF!</definedName>
    <definedName name="PMTCT2Typeofregimen">CoverageDisaggregationData!#REF!</definedName>
    <definedName name="PR_SDA" localSheetId="6">'Coverage Indicators_1B'!$D$11:$D$63</definedName>
    <definedName name="PR_SDA" localSheetId="9">#REF!</definedName>
    <definedName name="PR_SDA" localSheetId="4">#REF!</definedName>
    <definedName name="PR_SDA" localSheetId="12">#REF!</definedName>
    <definedName name="PR_SDA" localSheetId="11">#REF!</definedName>
    <definedName name="PR_SDA" localSheetId="22">#REF!</definedName>
    <definedName name="PR_SDA" localSheetId="25">#REF!</definedName>
    <definedName name="PR_SDA" localSheetId="21">#REF!</definedName>
    <definedName name="PR_SDA" localSheetId="29">#REF!</definedName>
    <definedName name="PR_SDA" localSheetId="10">WPTM_1C!$C$8:$C$45</definedName>
    <definedName name="PR_SDA">#REF!</definedName>
    <definedName name="PRAcronym">'[3]Budget Lines'!$J$2:INDEX('[3]Budget Lines'!$J$2:$J$22,COUNTIF('[3]Budget Lines'!$J$2:$J$22,"?*"))</definedName>
    <definedName name="Preventionprogramsforadolescentsandyouthinandoutofschool">'Intervention By Modules'!$K$4:$K$9</definedName>
    <definedName name="Preventionprogramsforgeneralpopulation">'Intervention By Modules'!$G$4:$G$12</definedName>
    <definedName name="PreventionprogramsforMSMandTGs">'Intervention By Modules'!$H$4:$H$9</definedName>
    <definedName name="Preventionprogramsforothervulnerablepopulationspleasespecify">'Intervention By Modules'!$J$4:$J$13</definedName>
    <definedName name="PreventionprogramsforpeoplewhoinjectdrugsPWIDandtheirpartners">'Intervention By Modules'!$I$4:$I$17</definedName>
    <definedName name="Preventionprogramsforsexworkersandtheirclients">'Intervention By Modules'!$L$4:$L$9</definedName>
    <definedName name="_xlnm.Print_Area" localSheetId="24">' Request and Recommendation_8B'!$A$1:$U$71</definedName>
    <definedName name="_xlnm.Print_Area" localSheetId="16">'Budget Variance_2F'!$A$1:$N$31</definedName>
    <definedName name="_xlnm.Print_Area" localSheetId="32">Checklist!$A$1:$E$32</definedName>
    <definedName name="_xlnm.Print_Area" localSheetId="6">'Coverage Indicators_1B'!$A$1:$AU$62</definedName>
    <definedName name="_xlnm.Print_Area" localSheetId="0">CoverSheet!$A$1:$O$17</definedName>
    <definedName name="_xlnm.Print_Area" localSheetId="4">Disaggregation_1A!$A$1:$U$41</definedName>
    <definedName name="_xlnm.Print_Area" localSheetId="8">Disaggregation_1B!$A$1:$AB$68</definedName>
    <definedName name="_xlnm.Print_Area" localSheetId="27">'Financial Triggers_10'!$A$1:$F$15</definedName>
    <definedName name="_xlnm.Print_Area" localSheetId="18">'Grant Management_4'!$A$1:$AG$92</definedName>
    <definedName name="_xlnm.Print_Area" localSheetId="1">'Impact Outcome Indicators_1A'!$A$1:$AY$47</definedName>
    <definedName name="_xlnm.Print_Area" localSheetId="26">'LFA Authorization_9B'!$A$1:$O$25</definedName>
    <definedName name="_xlnm.Print_Area" localSheetId="22">'LFA Expenditure_7B'!$A$1:$O$244</definedName>
    <definedName name="_xlnm.Print_Area" localSheetId="20">'LFA_Findings&amp;Recommendations_6'!$A$1:$J$28</definedName>
    <definedName name="_xlnm.Print_Area" localSheetId="33">'Memo HIV'!$A$1:$J$32</definedName>
    <definedName name="_xlnm.Print_Area" localSheetId="35">'Memo Malaria'!$A$1:$F$25</definedName>
    <definedName name="_xlnm.Print_Area" localSheetId="34">'Memo TB'!$A$1:$F$17</definedName>
    <definedName name="_xlnm.Print_Area" localSheetId="25">'PR Authorization_9A'!$A$1:$O$21</definedName>
    <definedName name="_xlnm.Print_Area" localSheetId="13">'PR Cash Reconciliation_2A,B,C,D'!$A$1:$I$65</definedName>
    <definedName name="_xlnm.Print_Area" localSheetId="21">'PR Expenditure_7A'!$A$1:$M$245</definedName>
    <definedName name="_xlnm.Print_Area" localSheetId="29">'PR_Disbursement Request_7'!$A$1:$T$46</definedName>
    <definedName name="_xlnm.Print_Area" localSheetId="19">'PR-LFA Evaluation_5'!$A$1:$O$56</definedName>
    <definedName name="_xlnm.Print_Area" localSheetId="17">Procurement_3!$I$1:$X$58</definedName>
    <definedName name="_xlnm.Print_Area" localSheetId="15">'SR_Cash Reconciliation_2E'!$A$1:$O$162</definedName>
    <definedName name="_xlnm.Print_Area" localSheetId="10">WPTM_1C!$A$1:$W$44</definedName>
    <definedName name="_xlnm.Print_Titles" localSheetId="6">'Coverage Indicators_1B'!$A:$E,'Coverage Indicators_1B'!$1:$9</definedName>
    <definedName name="_xlnm.Print_Titles" localSheetId="4">Disaggregation_1A!$A:$F,Disaggregation_1A!$1:$6</definedName>
    <definedName name="_xlnm.Print_Titles" localSheetId="8">Disaggregation_1B!$A:$F,Disaggregation_1B!$1:$6</definedName>
    <definedName name="_xlnm.Print_Titles" localSheetId="1">'Impact Outcome Indicators_1A'!$C:$I,'Impact Outcome Indicators_1A'!$1:$9</definedName>
    <definedName name="_xlnm.Print_Titles" localSheetId="20">'LFA_Findings&amp;Recommendations_6'!$4:$8</definedName>
    <definedName name="_xlnm.Print_Titles" localSheetId="15">'SR_Cash Reconciliation_2E'!$5:$8</definedName>
    <definedName name="_xlnm.Print_Titles" localSheetId="10">WPTM_1C!$A:$D,WPTM_1C!$1:$6</definedName>
    <definedName name="Private_sector_case_management__other" localSheetId="11">'Intervention By Modules old'!$E$15</definedName>
    <definedName name="Private_sector_case_management__other">'Intervention By Modules'!$E$8</definedName>
    <definedName name="Private_sector_co_payment_mechanism" localSheetId="11">'Intervention By Modules old'!$E$14</definedName>
    <definedName name="Private_sector_co_payment_mechanism">'Intervention By Modules'!$E$7</definedName>
    <definedName name="procurementfee">'[2]Range Page'!$A$39</definedName>
    <definedName name="Programmanagement">'Intervention By Modules'!$T$4:$T$6</definedName>
    <definedName name="PS">'Memo HIV'!$F$5</definedName>
    <definedName name="Query_from_Excel_Files" localSheetId="2" hidden="1">Data!#REF!</definedName>
    <definedName name="Recipientinfo">Sheet1!$A$2:$A$15</definedName>
    <definedName name="Removinglegalbarrierstoaccess">'Intervention By Modules'!$P$4:$P$8</definedName>
    <definedName name="ResultsbasedFinancing">'Intervention By Modules'!$Z$4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TRUE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S">'[7]Memo HIV'!$A$2:$A$26</definedName>
    <definedName name="SD">#REF!</definedName>
    <definedName name="SDA">#REF!</definedName>
    <definedName name="SDAHealthSystemsStrengthening">#REF!</definedName>
    <definedName name="SDAHIVAIDS">#REF!</definedName>
    <definedName name="SDAList">'Memo Malaria'!$A$3:$A$21</definedName>
    <definedName name="SDAMalaria">#REF!</definedName>
    <definedName name="SDATuberculosis">#REF!</definedName>
    <definedName name="Select">'Memo HIV'!$J$2:$J$3</definedName>
    <definedName name="Severe_malaria" localSheetId="11">'Intervention By Modules old'!$E$13</definedName>
    <definedName name="Severe_malaria">'Intervention By Modules'!$E$6</definedName>
    <definedName name="Sex" localSheetId="22">#REF!</definedName>
    <definedName name="Sex" localSheetId="25">#REF!</definedName>
    <definedName name="Sex" localSheetId="29">#REF!</definedName>
    <definedName name="Sex">#REF!</definedName>
    <definedName name="Sources">#REF!</definedName>
    <definedName name="Specialization" localSheetId="22">#REF!</definedName>
    <definedName name="Specialization" localSheetId="25">#REF!</definedName>
    <definedName name="Specialization" localSheetId="29">#REF!</definedName>
    <definedName name="Specialization">#REF!</definedName>
    <definedName name="SpecificpreventioninterventionsSPI">'Intervention By Modules'!$B$4:$B$8</definedName>
    <definedName name="TargetedRiskGroup" localSheetId="22">#REF!</definedName>
    <definedName name="TargetedRiskGroup" localSheetId="25">#REF!</definedName>
    <definedName name="TargetedRiskGroup" localSheetId="29">#REF!</definedName>
    <definedName name="TargetedRiskGroup">#REF!</definedName>
    <definedName name="TB">Sheet3!$C$2:$C$10</definedName>
    <definedName name="TBcareandprevention" localSheetId="11">'Intervention By Modules'!$E$4:$E$7</definedName>
    <definedName name="TBcareandprevention">'Intervention By Modules'!$E$4:$E$7</definedName>
    <definedName name="TBHIV">'Intervention By Modules'!$O$4:$O$8</definedName>
    <definedName name="TBII">'Memo TB'!$B$2:$B$5</definedName>
    <definedName name="TBO4_" localSheetId="9">CoverageDisaggregationData!#REF!</definedName>
    <definedName name="TBO4a">ImpactOutcomeDisaggData!#REF!</definedName>
    <definedName name="TBO4Age" localSheetId="9">CoverageDisaggregationData!$H$29:$I$29</definedName>
    <definedName name="TBO4Age">ImpactOutcomeDisaggData!#REF!</definedName>
    <definedName name="TBO4Sex" localSheetId="9">CoverageDisaggregationData!#REF!</definedName>
    <definedName name="TBO4Sex">ImpactOutcomeDisaggData!#REF!</definedName>
    <definedName name="TBOI">'Memo TB'!$D$2:$D$5</definedName>
    <definedName name="TBSDA">'Memo TB'!$A$2:$A$17</definedName>
    <definedName name="TBSource">'Memo TB'!$E$2:$E$27</definedName>
    <definedName name="TCS1a">CoverageDisaggregationData!$D$7:$D$8</definedName>
    <definedName name="TCS1aAge">CoverageDisaggregationData!$G$8:$I$8</definedName>
    <definedName name="TCS1aSex">CoverageDisaggregationData!$G$7:$I$7</definedName>
    <definedName name="TCS2a">CoverageDisaggregationData!$D$9</definedName>
    <definedName name="TCS2aSex">CoverageDisaggregationData!$G$9:$I$9</definedName>
    <definedName name="TCS3a">CoverageDisaggregationData!$D$10:$D$11</definedName>
    <definedName name="TCS3aAge">CoverageDisaggregationData!$G$11</definedName>
    <definedName name="TCS3aSex">CoverageDisaggregationData!$G$10:$H$10</definedName>
    <definedName name="TEST" localSheetId="6">'Coverage Indicators_1B'!$D$11:$D$63</definedName>
    <definedName name="TEST" localSheetId="9">#REF!</definedName>
    <definedName name="TEST" localSheetId="4">#REF!</definedName>
    <definedName name="TEST" localSheetId="12">#REF!</definedName>
    <definedName name="TEST" localSheetId="11">#REF!</definedName>
    <definedName name="TEST" localSheetId="22">#REF!</definedName>
    <definedName name="TEST" localSheetId="25">#REF!</definedName>
    <definedName name="TEST" localSheetId="21">#REF!</definedName>
    <definedName name="TEST" localSheetId="29">#REF!</definedName>
    <definedName name="TEST" localSheetId="10">WPTM_1C!$C$8:$C$45</definedName>
    <definedName name="TEST">#REF!</definedName>
    <definedName name="Therapeutic_efficacy_surveillance" localSheetId="11">'Intervention By Modules old'!$E$12</definedName>
    <definedName name="Therapeutic_efficacy_surveillance">'Intervention By Modules'!$E$5</definedName>
    <definedName name="Timeframe" localSheetId="6">#REF!</definedName>
    <definedName name="Timeframe" localSheetId="9">#REF!</definedName>
    <definedName name="Timeframe" localSheetId="4">#REF!</definedName>
    <definedName name="Timeframe" localSheetId="12">#REF!</definedName>
    <definedName name="Timeframe" localSheetId="11">#REF!</definedName>
    <definedName name="Timeframe" localSheetId="22">#REF!</definedName>
    <definedName name="Timeframe" localSheetId="25">#REF!</definedName>
    <definedName name="Timeframe" localSheetId="21">#REF!</definedName>
    <definedName name="Timeframe" localSheetId="29">#REF!</definedName>
    <definedName name="Timeframe" localSheetId="10">#REF!</definedName>
    <definedName name="Timeframe">#REF!</definedName>
    <definedName name="Treatmentcareandsupport">'Intervention By Modules'!$N$4:$N$12</definedName>
    <definedName name="Tuberculosis_Module">Modules!$D$3:$D$16</definedName>
    <definedName name="TuberculosisModule4" localSheetId="11">'Intervention By Modules old'!$E$8:$E$11</definedName>
    <definedName name="TuberculosisModule4">'Intervention By Modules'!$E$2:$E$4</definedName>
    <definedName name="TuberculosisModule5" localSheetId="11">'Intervention By Modules old'!$F$8:$F$11</definedName>
    <definedName name="TuberculosisModule5">'Intervention By Modules'!$F$2:$F$4</definedName>
    <definedName name="Type1">Impactoutcome!$B$3:$B$14</definedName>
    <definedName name="Type10">Impactoutcome!$K$3:$K$7</definedName>
    <definedName name="Type2">Impactoutcome!$C$3:$C$13</definedName>
    <definedName name="Type3">Impactoutcome!$D$3:$D$28</definedName>
    <definedName name="Type4">Impactoutcome!$E$3:$E$22</definedName>
    <definedName name="Type5">Impactoutcome!$F$3:$F$6</definedName>
    <definedName name="Type6">Impactoutcome!$G$3:$G$15</definedName>
    <definedName name="Type7">Impactoutcome!$H$3:$H$13</definedName>
    <definedName name="Type8">Impactoutcome!$I$3:$I$22</definedName>
    <definedName name="Type9">Impactoutcome!$J$3:$J$22</definedName>
    <definedName name="TypeRegimen" localSheetId="22">#REF!</definedName>
    <definedName name="TypeRegimen" localSheetId="25">#REF!</definedName>
    <definedName name="TypeRegimen" localSheetId="29">#REF!</definedName>
    <definedName name="TypeRegimen">#REF!</definedName>
    <definedName name="TypeTesting" localSheetId="22">#REF!</definedName>
    <definedName name="TypeTesting" localSheetId="25">#REF!</definedName>
    <definedName name="TypeTesting" localSheetId="29">#REF!</definedName>
    <definedName name="TypeTesting">#REF!</definedName>
    <definedName name="TypeTreatment" localSheetId="22">#REF!</definedName>
    <definedName name="TypeTreatment" localSheetId="25">#REF!</definedName>
    <definedName name="TypeTreatment" localSheetId="29">#REF!</definedName>
    <definedName name="TypeTreatment">#REF!</definedName>
    <definedName name="VC3a">CoverageDisaggregationData!$D$23</definedName>
    <definedName name="VC3aTargetedriskgroup">CoverageDisaggregationData!$G$23:$J$23</definedName>
    <definedName name="VC4a">CoverageDisaggregationData!$D$24</definedName>
    <definedName name="VC4aTargetedriskgroup">CoverageDisaggregationData!$G$24:$J$24</definedName>
    <definedName name="Vectorcontrol">'Intervention By Modules'!$C$4:$C$9</definedName>
    <definedName name="Z_E26F941C_F347_432D_B4B3_73B25F002075_.wvu.Cols" localSheetId="33" hidden="1">'Memo HIV'!$C:$C,'Memo HIV'!$F:$F</definedName>
    <definedName name="Z_E26F941C_F347_432D_B4B3_73B25F002075_.wvu.Cols" localSheetId="35" hidden="1">'Memo Malaria'!$C:$C</definedName>
    <definedName name="Z_E26F941C_F347_432D_B4B3_73B25F002075_.wvu.Cols" localSheetId="34" hidden="1">'Memo TB'!$C:$C</definedName>
    <definedName name="Z_E26F941C_F347_432D_B4B3_73B25F002075_.wvu.PrintArea" localSheetId="6" hidden="1">'Coverage Indicators_1B'!$A$1:$AG$62</definedName>
    <definedName name="Z_E26F941C_F347_432D_B4B3_73B25F002075_.wvu.PrintArea" localSheetId="0" hidden="1">CoverSheet!#REF!</definedName>
    <definedName name="Z_E26F941C_F347_432D_B4B3_73B25F002075_.wvu.PrintArea" localSheetId="1" hidden="1">'Impact Outcome Indicators_1A'!$C$1:$Z$18</definedName>
    <definedName name="Z_E26F941C_F347_432D_B4B3_73B25F002075_.wvu.PrintArea" localSheetId="33" hidden="1">'Memo HIV'!$A$1:$J$32</definedName>
    <definedName name="Z_E26F941C_F347_432D_B4B3_73B25F002075_.wvu.PrintArea" localSheetId="35" hidden="1">'Memo Malaria'!$A$1:$F$25</definedName>
    <definedName name="Z_E26F941C_F347_432D_B4B3_73B25F002075_.wvu.PrintArea" localSheetId="34" hidden="1">'Memo TB'!$A$1:$F$17</definedName>
    <definedName name="Z_E26F941C_F347_432D_B4B3_73B25F002075_.wvu.PrintArea" localSheetId="10" hidden="1">WPTM_1C!$A$1:$R$44</definedName>
    <definedName name="Z_E26F941C_F347_432D_B4B3_73B25F002075_.wvu.Rows" localSheetId="1" hidden="1">'Impact Outcome Indicators_1A'!$2:$2</definedName>
    <definedName name="Z_E26F941C_F347_432D_B4B3_73B25F002075_.wvu.Rows" localSheetId="35" hidden="1">'Memo Malaria'!$2:$2</definedName>
    <definedName name="Z_E26F941C_F347_432D_B4B3_73B25F002075_.wvu.Rows" localSheetId="34" hidden="1">'Memo TB'!$2:$2</definedName>
  </definedNames>
  <calcPr calcId="152511" concurrentCalc="0"/>
  <customWorkbookViews>
    <customWorkbookView name="jinfanti - Personal View" guid="{E26F941C-F347-432D-B4B3-73B25F002075}" autoUpdate="1" mergeInterval="5" personalView="1" maximized="1" xWindow="1" yWindow="1" windowWidth="1280" windowHeight="803" tabRatio="792" activeSheetId="2" showComments="commIndAndComment"/>
  </customWorkbookViews>
</workbook>
</file>

<file path=xl/calcChain.xml><?xml version="1.0" encoding="utf-8"?>
<calcChain xmlns="http://schemas.openxmlformats.org/spreadsheetml/2006/main">
  <c r="D41" i="107" l="1"/>
  <c r="D14" i="107"/>
  <c r="D63" i="107"/>
  <c r="D61" i="107"/>
  <c r="D38" i="107"/>
  <c r="D36" i="107"/>
  <c r="I10" i="67"/>
  <c r="I9" i="67"/>
  <c r="K15" i="101"/>
  <c r="K14" i="101"/>
  <c r="J15" i="101"/>
  <c r="J14" i="101"/>
  <c r="J10" i="101"/>
  <c r="J9" i="101"/>
  <c r="N31" i="94"/>
  <c r="S34" i="94"/>
  <c r="H22" i="94"/>
  <c r="S20" i="94"/>
  <c r="S36" i="94"/>
  <c r="H16" i="94"/>
  <c r="E18" i="94"/>
  <c r="H18" i="94"/>
  <c r="E22" i="94"/>
  <c r="E16" i="94"/>
  <c r="D7" i="94"/>
  <c r="F6" i="94"/>
  <c r="I5" i="94"/>
  <c r="G5" i="94"/>
  <c r="I4" i="94"/>
  <c r="G4" i="94"/>
  <c r="F3" i="94"/>
  <c r="A1" i="108"/>
  <c r="F10" i="96"/>
  <c r="J9" i="96"/>
  <c r="I9" i="96"/>
  <c r="H9" i="96"/>
  <c r="F9" i="96"/>
  <c r="A9" i="96"/>
  <c r="J8" i="96"/>
  <c r="I8" i="96"/>
  <c r="H8" i="96"/>
  <c r="F8" i="96"/>
  <c r="A8" i="96"/>
  <c r="J7" i="96"/>
  <c r="I7" i="96"/>
  <c r="H7" i="96"/>
  <c r="F7" i="96"/>
  <c r="A7" i="96"/>
  <c r="F6" i="96"/>
  <c r="A1" i="96"/>
  <c r="F9" i="97"/>
  <c r="J8" i="97"/>
  <c r="I8" i="97"/>
  <c r="H8" i="97"/>
  <c r="F8" i="97"/>
  <c r="A8" i="97"/>
  <c r="J7" i="97"/>
  <c r="I7" i="97"/>
  <c r="H7" i="97"/>
  <c r="F7" i="97"/>
  <c r="A7" i="97"/>
  <c r="J6" i="97"/>
  <c r="I6" i="97"/>
  <c r="H6" i="97"/>
  <c r="F6" i="97"/>
  <c r="A6" i="97"/>
  <c r="F5" i="97"/>
  <c r="A1" i="97"/>
  <c r="H103" i="106"/>
  <c r="G103" i="106"/>
  <c r="H48" i="106"/>
  <c r="E103" i="106"/>
  <c r="D103" i="106"/>
  <c r="C103" i="106"/>
  <c r="B103" i="106"/>
  <c r="B48" i="106"/>
  <c r="H102" i="106"/>
  <c r="G102" i="106"/>
  <c r="F102" i="106"/>
  <c r="E102" i="106"/>
  <c r="D102" i="106"/>
  <c r="C102" i="106"/>
  <c r="B102" i="106"/>
  <c r="H101" i="106"/>
  <c r="I47" i="106"/>
  <c r="G101" i="106"/>
  <c r="E101" i="106"/>
  <c r="E47" i="106"/>
  <c r="D101" i="106"/>
  <c r="C101" i="106"/>
  <c r="C47" i="106"/>
  <c r="B101" i="106"/>
  <c r="B47" i="106"/>
  <c r="H100" i="106"/>
  <c r="G100" i="106"/>
  <c r="G199" i="105"/>
  <c r="F100" i="106"/>
  <c r="F24" i="106"/>
  <c r="E100" i="106"/>
  <c r="D100" i="106"/>
  <c r="C100" i="106"/>
  <c r="B100" i="106"/>
  <c r="B24" i="106"/>
  <c r="H99" i="106"/>
  <c r="G99" i="106"/>
  <c r="G198" i="105"/>
  <c r="F99" i="106"/>
  <c r="E99" i="106"/>
  <c r="D99" i="106"/>
  <c r="C99" i="106"/>
  <c r="B99" i="106"/>
  <c r="H98" i="106"/>
  <c r="I23" i="106"/>
  <c r="G98" i="106"/>
  <c r="G197" i="105"/>
  <c r="F98" i="106"/>
  <c r="F23" i="106"/>
  <c r="E98" i="106"/>
  <c r="D98" i="106"/>
  <c r="D23" i="106"/>
  <c r="C98" i="106"/>
  <c r="B98" i="106"/>
  <c r="B23" i="106"/>
  <c r="H97" i="106"/>
  <c r="G97" i="106"/>
  <c r="E97" i="106"/>
  <c r="D97" i="106"/>
  <c r="C97" i="106"/>
  <c r="B97" i="106"/>
  <c r="I48" i="106"/>
  <c r="E48" i="106"/>
  <c r="D48" i="106"/>
  <c r="C48" i="106"/>
  <c r="H47" i="106"/>
  <c r="D47" i="106"/>
  <c r="I37" i="106"/>
  <c r="I41" i="106"/>
  <c r="J36" i="106"/>
  <c r="I36" i="106"/>
  <c r="H36" i="106"/>
  <c r="E36" i="106"/>
  <c r="D36" i="106"/>
  <c r="C36" i="106"/>
  <c r="B36" i="106"/>
  <c r="I35" i="106"/>
  <c r="H35" i="106"/>
  <c r="E35" i="106"/>
  <c r="D35" i="106"/>
  <c r="C35" i="106"/>
  <c r="B35" i="106"/>
  <c r="I34" i="106"/>
  <c r="H34" i="106"/>
  <c r="E34" i="106"/>
  <c r="D34" i="106"/>
  <c r="C34" i="106"/>
  <c r="B34" i="106"/>
  <c r="I24" i="106"/>
  <c r="H24" i="106"/>
  <c r="E24" i="106"/>
  <c r="D24" i="106"/>
  <c r="C24" i="106"/>
  <c r="H23" i="106"/>
  <c r="E23" i="106"/>
  <c r="C23" i="106"/>
  <c r="H200" i="105"/>
  <c r="H13" i="106"/>
  <c r="C200" i="105"/>
  <c r="B13" i="106"/>
  <c r="B15" i="106"/>
  <c r="B17" i="106"/>
  <c r="B22" i="106"/>
  <c r="D200" i="105"/>
  <c r="C13" i="106"/>
  <c r="C17" i="106"/>
  <c r="C22" i="106"/>
  <c r="E200" i="105"/>
  <c r="D13" i="106"/>
  <c r="D17" i="106"/>
  <c r="D22" i="106"/>
  <c r="F200" i="105"/>
  <c r="E13" i="106"/>
  <c r="E17" i="106"/>
  <c r="E22" i="106"/>
  <c r="H17" i="106"/>
  <c r="B16" i="106"/>
  <c r="I12" i="106"/>
  <c r="H12" i="106"/>
  <c r="E12" i="106"/>
  <c r="D12" i="106"/>
  <c r="C12" i="106"/>
  <c r="B12" i="106"/>
  <c r="I11" i="106"/>
  <c r="H11" i="106"/>
  <c r="E11" i="106"/>
  <c r="D11" i="106"/>
  <c r="C11" i="106"/>
  <c r="B11" i="106"/>
  <c r="I10" i="106"/>
  <c r="H10" i="106"/>
  <c r="E10" i="106"/>
  <c r="D10" i="106"/>
  <c r="C10" i="106"/>
  <c r="B10" i="106"/>
  <c r="A1" i="106"/>
  <c r="I205" i="105"/>
  <c r="H205" i="105"/>
  <c r="H37" i="106"/>
  <c r="F205" i="105"/>
  <c r="E37" i="106"/>
  <c r="E41" i="106"/>
  <c r="E205" i="105"/>
  <c r="D37" i="106"/>
  <c r="D41" i="106"/>
  <c r="D205" i="105"/>
  <c r="C37" i="106"/>
  <c r="C41" i="106"/>
  <c r="C46" i="106"/>
  <c r="C49" i="106"/>
  <c r="C205" i="105"/>
  <c r="B37" i="106"/>
  <c r="J204" i="105"/>
  <c r="I103" i="106"/>
  <c r="J48" i="106"/>
  <c r="G204" i="105"/>
  <c r="F103" i="106"/>
  <c r="F48" i="106"/>
  <c r="J203" i="105"/>
  <c r="I102" i="106"/>
  <c r="G203" i="105"/>
  <c r="J202" i="105"/>
  <c r="I101" i="106"/>
  <c r="J47" i="106"/>
  <c r="G202" i="105"/>
  <c r="F101" i="106"/>
  <c r="F47" i="106"/>
  <c r="J201" i="105"/>
  <c r="G201" i="105"/>
  <c r="F36" i="106"/>
  <c r="J200" i="105"/>
  <c r="I200" i="105"/>
  <c r="I13" i="106"/>
  <c r="I17" i="106"/>
  <c r="J199" i="105"/>
  <c r="I100" i="106"/>
  <c r="J24" i="106"/>
  <c r="J198" i="105"/>
  <c r="I99" i="106"/>
  <c r="J197" i="105"/>
  <c r="I98" i="106"/>
  <c r="J23" i="106"/>
  <c r="J196" i="105"/>
  <c r="I97" i="106"/>
  <c r="J12" i="106"/>
  <c r="G196" i="105"/>
  <c r="F97" i="106"/>
  <c r="F12" i="106"/>
  <c r="K12" i="106"/>
  <c r="L186" i="105"/>
  <c r="J186" i="105"/>
  <c r="F186" i="105"/>
  <c r="E186" i="105"/>
  <c r="D186" i="105"/>
  <c r="C186" i="105"/>
  <c r="M185" i="105"/>
  <c r="K185" i="105"/>
  <c r="N185" i="105"/>
  <c r="G185" i="105"/>
  <c r="M184" i="105"/>
  <c r="K184" i="105"/>
  <c r="N184" i="105"/>
  <c r="G184" i="105"/>
  <c r="M183" i="105"/>
  <c r="K183" i="105"/>
  <c r="N183" i="105"/>
  <c r="G183" i="105"/>
  <c r="M182" i="105"/>
  <c r="K182" i="105"/>
  <c r="N182" i="105"/>
  <c r="G182" i="105"/>
  <c r="M181" i="105"/>
  <c r="K181" i="105"/>
  <c r="N181" i="105"/>
  <c r="G181" i="105"/>
  <c r="M180" i="105"/>
  <c r="K180" i="105"/>
  <c r="N180" i="105"/>
  <c r="G180" i="105"/>
  <c r="M179" i="105"/>
  <c r="K179" i="105"/>
  <c r="N179" i="105"/>
  <c r="G179" i="105"/>
  <c r="M178" i="105"/>
  <c r="K178" i="105"/>
  <c r="N178" i="105"/>
  <c r="G178" i="105"/>
  <c r="M177" i="105"/>
  <c r="K177" i="105"/>
  <c r="N177" i="105"/>
  <c r="G177" i="105"/>
  <c r="M176" i="105"/>
  <c r="K176" i="105"/>
  <c r="N176" i="105"/>
  <c r="G176" i="105"/>
  <c r="M175" i="105"/>
  <c r="K175" i="105"/>
  <c r="N175" i="105"/>
  <c r="G175" i="105"/>
  <c r="M174" i="105"/>
  <c r="K174" i="105"/>
  <c r="N174" i="105"/>
  <c r="G174" i="105"/>
  <c r="M173" i="105"/>
  <c r="K173" i="105"/>
  <c r="N173" i="105"/>
  <c r="G173" i="105"/>
  <c r="M172" i="105"/>
  <c r="K172" i="105"/>
  <c r="N172" i="105"/>
  <c r="G172" i="105"/>
  <c r="M171" i="105"/>
  <c r="K171" i="105"/>
  <c r="N171" i="105"/>
  <c r="G171" i="105"/>
  <c r="M170" i="105"/>
  <c r="K170" i="105"/>
  <c r="N170" i="105"/>
  <c r="G170" i="105"/>
  <c r="M169" i="105"/>
  <c r="K169" i="105"/>
  <c r="N169" i="105"/>
  <c r="G169" i="105"/>
  <c r="M168" i="105"/>
  <c r="K168" i="105"/>
  <c r="N168" i="105"/>
  <c r="G168" i="105"/>
  <c r="M167" i="105"/>
  <c r="K167" i="105"/>
  <c r="N167" i="105"/>
  <c r="G167" i="105"/>
  <c r="M166" i="105"/>
  <c r="K166" i="105"/>
  <c r="N166" i="105"/>
  <c r="G166" i="105"/>
  <c r="M165" i="105"/>
  <c r="K165" i="105"/>
  <c r="N165" i="105"/>
  <c r="G165" i="105"/>
  <c r="M164" i="105"/>
  <c r="K164" i="105"/>
  <c r="N164" i="105"/>
  <c r="G164" i="105"/>
  <c r="M163" i="105"/>
  <c r="K163" i="105"/>
  <c r="N163" i="105"/>
  <c r="G163" i="105"/>
  <c r="M162" i="105"/>
  <c r="K162" i="105"/>
  <c r="N162" i="105"/>
  <c r="G162" i="105"/>
  <c r="M161" i="105"/>
  <c r="K161" i="105"/>
  <c r="N161" i="105"/>
  <c r="G161" i="105"/>
  <c r="M160" i="105"/>
  <c r="K160" i="105"/>
  <c r="N160" i="105"/>
  <c r="G160" i="105"/>
  <c r="M159" i="105"/>
  <c r="K159" i="105"/>
  <c r="N159" i="105"/>
  <c r="G159" i="105"/>
  <c r="M158" i="105"/>
  <c r="K158" i="105"/>
  <c r="N158" i="105"/>
  <c r="G158" i="105"/>
  <c r="M157" i="105"/>
  <c r="K157" i="105"/>
  <c r="N157" i="105"/>
  <c r="G157" i="105"/>
  <c r="M156" i="105"/>
  <c r="K156" i="105"/>
  <c r="N156" i="105"/>
  <c r="G156" i="105"/>
  <c r="M155" i="105"/>
  <c r="K155" i="105"/>
  <c r="N155" i="105"/>
  <c r="G155" i="105"/>
  <c r="M154" i="105"/>
  <c r="K154" i="105"/>
  <c r="N154" i="105"/>
  <c r="G154" i="105"/>
  <c r="M153" i="105"/>
  <c r="K153" i="105"/>
  <c r="N153" i="105"/>
  <c r="G153" i="105"/>
  <c r="M152" i="105"/>
  <c r="K152" i="105"/>
  <c r="N152" i="105"/>
  <c r="G152" i="105"/>
  <c r="M151" i="105"/>
  <c r="K151" i="105"/>
  <c r="N151" i="105"/>
  <c r="G151" i="105"/>
  <c r="M150" i="105"/>
  <c r="K150" i="105"/>
  <c r="N150" i="105"/>
  <c r="G150" i="105"/>
  <c r="M149" i="105"/>
  <c r="K149" i="105"/>
  <c r="N149" i="105"/>
  <c r="G149" i="105"/>
  <c r="M148" i="105"/>
  <c r="K148" i="105"/>
  <c r="N148" i="105"/>
  <c r="G148" i="105"/>
  <c r="M147" i="105"/>
  <c r="K147" i="105"/>
  <c r="N147" i="105"/>
  <c r="G147" i="105"/>
  <c r="M146" i="105"/>
  <c r="K146" i="105"/>
  <c r="N146" i="105"/>
  <c r="G146" i="105"/>
  <c r="M145" i="105"/>
  <c r="K145" i="105"/>
  <c r="N145" i="105"/>
  <c r="G145" i="105"/>
  <c r="M144" i="105"/>
  <c r="K144" i="105"/>
  <c r="N144" i="105"/>
  <c r="G144" i="105"/>
  <c r="M143" i="105"/>
  <c r="K143" i="105"/>
  <c r="N143" i="105"/>
  <c r="G143" i="105"/>
  <c r="M142" i="105"/>
  <c r="K142" i="105"/>
  <c r="N142" i="105"/>
  <c r="G142" i="105"/>
  <c r="M141" i="105"/>
  <c r="K141" i="105"/>
  <c r="N141" i="105"/>
  <c r="G141" i="105"/>
  <c r="M140" i="105"/>
  <c r="K140" i="105"/>
  <c r="N140" i="105"/>
  <c r="G140" i="105"/>
  <c r="M139" i="105"/>
  <c r="K139" i="105"/>
  <c r="N139" i="105"/>
  <c r="G139" i="105"/>
  <c r="M138" i="105"/>
  <c r="K138" i="105"/>
  <c r="N138" i="105"/>
  <c r="G138" i="105"/>
  <c r="M137" i="105"/>
  <c r="K137" i="105"/>
  <c r="N137" i="105"/>
  <c r="G137" i="105"/>
  <c r="M136" i="105"/>
  <c r="K136" i="105"/>
  <c r="N136" i="105"/>
  <c r="G136" i="105"/>
  <c r="M135" i="105"/>
  <c r="K135" i="105"/>
  <c r="N135" i="105"/>
  <c r="G135" i="105"/>
  <c r="M134" i="105"/>
  <c r="K134" i="105"/>
  <c r="N134" i="105"/>
  <c r="G134" i="105"/>
  <c r="M133" i="105"/>
  <c r="K133" i="105"/>
  <c r="N133" i="105"/>
  <c r="G133" i="105"/>
  <c r="M132" i="105"/>
  <c r="K132" i="105"/>
  <c r="N132" i="105"/>
  <c r="G132" i="105"/>
  <c r="M131" i="105"/>
  <c r="K131" i="105"/>
  <c r="N131" i="105"/>
  <c r="G131" i="105"/>
  <c r="M130" i="105"/>
  <c r="K130" i="105"/>
  <c r="N130" i="105"/>
  <c r="G130" i="105"/>
  <c r="M129" i="105"/>
  <c r="K129" i="105"/>
  <c r="N129" i="105"/>
  <c r="G129" i="105"/>
  <c r="M128" i="105"/>
  <c r="K128" i="105"/>
  <c r="N128" i="105"/>
  <c r="G128" i="105"/>
  <c r="M127" i="105"/>
  <c r="K127" i="105"/>
  <c r="N127" i="105"/>
  <c r="G127" i="105"/>
  <c r="M126" i="105"/>
  <c r="K126" i="105"/>
  <c r="N126" i="105"/>
  <c r="G126" i="105"/>
  <c r="M125" i="105"/>
  <c r="K125" i="105"/>
  <c r="N125" i="105"/>
  <c r="G125" i="105"/>
  <c r="M124" i="105"/>
  <c r="K124" i="105"/>
  <c r="N124" i="105"/>
  <c r="G124" i="105"/>
  <c r="M123" i="105"/>
  <c r="K123" i="105"/>
  <c r="N123" i="105"/>
  <c r="G123" i="105"/>
  <c r="M122" i="105"/>
  <c r="K122" i="105"/>
  <c r="N122" i="105"/>
  <c r="G122" i="105"/>
  <c r="M121" i="105"/>
  <c r="K121" i="105"/>
  <c r="N121" i="105"/>
  <c r="G121" i="105"/>
  <c r="M120" i="105"/>
  <c r="K120" i="105"/>
  <c r="N120" i="105"/>
  <c r="G120" i="105"/>
  <c r="M119" i="105"/>
  <c r="K119" i="105"/>
  <c r="N119" i="105"/>
  <c r="G119" i="105"/>
  <c r="M118" i="105"/>
  <c r="K118" i="105"/>
  <c r="N118" i="105"/>
  <c r="G118" i="105"/>
  <c r="M117" i="105"/>
  <c r="K117" i="105"/>
  <c r="N117" i="105"/>
  <c r="G117" i="105"/>
  <c r="M116" i="105"/>
  <c r="K116" i="105"/>
  <c r="N116" i="105"/>
  <c r="G116" i="105"/>
  <c r="M115" i="105"/>
  <c r="K115" i="105"/>
  <c r="N115" i="105"/>
  <c r="G115" i="105"/>
  <c r="M114" i="105"/>
  <c r="K114" i="105"/>
  <c r="N114" i="105"/>
  <c r="G114" i="105"/>
  <c r="M113" i="105"/>
  <c r="K113" i="105"/>
  <c r="N113" i="105"/>
  <c r="G113" i="105"/>
  <c r="M112" i="105"/>
  <c r="K112" i="105"/>
  <c r="N112" i="105"/>
  <c r="G112" i="105"/>
  <c r="M111" i="105"/>
  <c r="K111" i="105"/>
  <c r="N111" i="105"/>
  <c r="G111" i="105"/>
  <c r="M110" i="105"/>
  <c r="K110" i="105"/>
  <c r="N110" i="105"/>
  <c r="G110" i="105"/>
  <c r="M109" i="105"/>
  <c r="K109" i="105"/>
  <c r="N109" i="105"/>
  <c r="G109" i="105"/>
  <c r="M108" i="105"/>
  <c r="K108" i="105"/>
  <c r="N108" i="105"/>
  <c r="G108" i="105"/>
  <c r="M107" i="105"/>
  <c r="K107" i="105"/>
  <c r="N107" i="105"/>
  <c r="G107" i="105"/>
  <c r="M106" i="105"/>
  <c r="K106" i="105"/>
  <c r="N106" i="105"/>
  <c r="G106" i="105"/>
  <c r="M105" i="105"/>
  <c r="K105" i="105"/>
  <c r="N105" i="105"/>
  <c r="G105" i="105"/>
  <c r="M104" i="105"/>
  <c r="K104" i="105"/>
  <c r="N104" i="105"/>
  <c r="G104" i="105"/>
  <c r="M103" i="105"/>
  <c r="K103" i="105"/>
  <c r="N103" i="105"/>
  <c r="G103" i="105"/>
  <c r="M102" i="105"/>
  <c r="K102" i="105"/>
  <c r="N102" i="105"/>
  <c r="G102" i="105"/>
  <c r="M101" i="105"/>
  <c r="K101" i="105"/>
  <c r="N101" i="105"/>
  <c r="G101" i="105"/>
  <c r="M100" i="105"/>
  <c r="K100" i="105"/>
  <c r="N100" i="105"/>
  <c r="G100" i="105"/>
  <c r="M99" i="105"/>
  <c r="K99" i="105"/>
  <c r="N99" i="105"/>
  <c r="G99" i="105"/>
  <c r="M98" i="105"/>
  <c r="K98" i="105"/>
  <c r="N98" i="105"/>
  <c r="G98" i="105"/>
  <c r="M97" i="105"/>
  <c r="K97" i="105"/>
  <c r="N97" i="105"/>
  <c r="G97" i="105"/>
  <c r="M96" i="105"/>
  <c r="K96" i="105"/>
  <c r="N96" i="105"/>
  <c r="G96" i="105"/>
  <c r="M95" i="105"/>
  <c r="K95" i="105"/>
  <c r="N95" i="105"/>
  <c r="G95" i="105"/>
  <c r="M94" i="105"/>
  <c r="K94" i="105"/>
  <c r="N94" i="105"/>
  <c r="G94" i="105"/>
  <c r="M93" i="105"/>
  <c r="K93" i="105"/>
  <c r="N93" i="105"/>
  <c r="G93" i="105"/>
  <c r="M92" i="105"/>
  <c r="K92" i="105"/>
  <c r="N92" i="105"/>
  <c r="G92" i="105"/>
  <c r="M91" i="105"/>
  <c r="K91" i="105"/>
  <c r="N91" i="105"/>
  <c r="G91" i="105"/>
  <c r="M90" i="105"/>
  <c r="K90" i="105"/>
  <c r="N90" i="105"/>
  <c r="G90" i="105"/>
  <c r="M89" i="105"/>
  <c r="K89" i="105"/>
  <c r="N89" i="105"/>
  <c r="G89" i="105"/>
  <c r="M88" i="105"/>
  <c r="K88" i="105"/>
  <c r="N88" i="105"/>
  <c r="G88" i="105"/>
  <c r="M87" i="105"/>
  <c r="M186" i="105"/>
  <c r="K87" i="105"/>
  <c r="N87" i="105"/>
  <c r="G87" i="105"/>
  <c r="N86" i="105"/>
  <c r="M86" i="105"/>
  <c r="K86" i="105"/>
  <c r="K186" i="105"/>
  <c r="G86" i="105"/>
  <c r="G186" i="105"/>
  <c r="L81" i="105"/>
  <c r="J81" i="105"/>
  <c r="F81" i="105"/>
  <c r="E81" i="105"/>
  <c r="D81" i="105"/>
  <c r="C81" i="105"/>
  <c r="M80" i="105"/>
  <c r="K80" i="105"/>
  <c r="G80" i="105"/>
  <c r="M79" i="105"/>
  <c r="K79" i="105"/>
  <c r="N79" i="105"/>
  <c r="G79" i="105"/>
  <c r="M78" i="105"/>
  <c r="K78" i="105"/>
  <c r="G78" i="105"/>
  <c r="M77" i="105"/>
  <c r="K77" i="105"/>
  <c r="N77" i="105"/>
  <c r="G77" i="105"/>
  <c r="M76" i="105"/>
  <c r="K76" i="105"/>
  <c r="G76" i="105"/>
  <c r="M75" i="105"/>
  <c r="K75" i="105"/>
  <c r="N75" i="105"/>
  <c r="G75" i="105"/>
  <c r="M74" i="105"/>
  <c r="K74" i="105"/>
  <c r="G74" i="105"/>
  <c r="M73" i="105"/>
  <c r="K73" i="105"/>
  <c r="N73" i="105"/>
  <c r="G73" i="105"/>
  <c r="M72" i="105"/>
  <c r="K72" i="105"/>
  <c r="G72" i="105"/>
  <c r="M71" i="105"/>
  <c r="K71" i="105"/>
  <c r="N71" i="105"/>
  <c r="G71" i="105"/>
  <c r="M70" i="105"/>
  <c r="K70" i="105"/>
  <c r="G70" i="105"/>
  <c r="M69" i="105"/>
  <c r="K69" i="105"/>
  <c r="N69" i="105"/>
  <c r="G69" i="105"/>
  <c r="M68" i="105"/>
  <c r="K68" i="105"/>
  <c r="G68" i="105"/>
  <c r="M67" i="105"/>
  <c r="K67" i="105"/>
  <c r="N67" i="105"/>
  <c r="G67" i="105"/>
  <c r="M66" i="105"/>
  <c r="K66" i="105"/>
  <c r="G66" i="105"/>
  <c r="M65" i="105"/>
  <c r="K65" i="105"/>
  <c r="N65" i="105"/>
  <c r="G65" i="105"/>
  <c r="M64" i="105"/>
  <c r="K64" i="105"/>
  <c r="G64" i="105"/>
  <c r="M63" i="105"/>
  <c r="K63" i="105"/>
  <c r="N63" i="105"/>
  <c r="G63" i="105"/>
  <c r="M62" i="105"/>
  <c r="K62" i="105"/>
  <c r="G62" i="105"/>
  <c r="M61" i="105"/>
  <c r="K61" i="105"/>
  <c r="N61" i="105"/>
  <c r="G61" i="105"/>
  <c r="M60" i="105"/>
  <c r="K60" i="105"/>
  <c r="G60" i="105"/>
  <c r="M59" i="105"/>
  <c r="K59" i="105"/>
  <c r="N59" i="105"/>
  <c r="G59" i="105"/>
  <c r="M58" i="105"/>
  <c r="K58" i="105"/>
  <c r="G58" i="105"/>
  <c r="M57" i="105"/>
  <c r="K57" i="105"/>
  <c r="N57" i="105"/>
  <c r="G57" i="105"/>
  <c r="M56" i="105"/>
  <c r="K56" i="105"/>
  <c r="G56" i="105"/>
  <c r="M55" i="105"/>
  <c r="K55" i="105"/>
  <c r="N55" i="105"/>
  <c r="G55" i="105"/>
  <c r="M54" i="105"/>
  <c r="K54" i="105"/>
  <c r="G54" i="105"/>
  <c r="M53" i="105"/>
  <c r="K53" i="105"/>
  <c r="N53" i="105"/>
  <c r="G53" i="105"/>
  <c r="M52" i="105"/>
  <c r="K52" i="105"/>
  <c r="G52" i="105"/>
  <c r="M51" i="105"/>
  <c r="K51" i="105"/>
  <c r="N51" i="105"/>
  <c r="G51" i="105"/>
  <c r="M50" i="105"/>
  <c r="K50" i="105"/>
  <c r="G50" i="105"/>
  <c r="M49" i="105"/>
  <c r="K49" i="105"/>
  <c r="N49" i="105"/>
  <c r="G49" i="105"/>
  <c r="M48" i="105"/>
  <c r="K48" i="105"/>
  <c r="G48" i="105"/>
  <c r="M47" i="105"/>
  <c r="K47" i="105"/>
  <c r="N47" i="105"/>
  <c r="G47" i="105"/>
  <c r="M46" i="105"/>
  <c r="K46" i="105"/>
  <c r="G46" i="105"/>
  <c r="M45" i="105"/>
  <c r="K45" i="105"/>
  <c r="N45" i="105"/>
  <c r="G45" i="105"/>
  <c r="M44" i="105"/>
  <c r="K44" i="105"/>
  <c r="G44" i="105"/>
  <c r="M43" i="105"/>
  <c r="K43" i="105"/>
  <c r="N43" i="105"/>
  <c r="G43" i="105"/>
  <c r="M42" i="105"/>
  <c r="K42" i="105"/>
  <c r="G42" i="105"/>
  <c r="M41" i="105"/>
  <c r="K41" i="105"/>
  <c r="N41" i="105"/>
  <c r="G41" i="105"/>
  <c r="M40" i="105"/>
  <c r="K40" i="105"/>
  <c r="G40" i="105"/>
  <c r="M39" i="105"/>
  <c r="K39" i="105"/>
  <c r="N39" i="105"/>
  <c r="G39" i="105"/>
  <c r="M38" i="105"/>
  <c r="K38" i="105"/>
  <c r="G38" i="105"/>
  <c r="M37" i="105"/>
  <c r="K37" i="105"/>
  <c r="N37" i="105"/>
  <c r="G37" i="105"/>
  <c r="M36" i="105"/>
  <c r="K36" i="105"/>
  <c r="G36" i="105"/>
  <c r="M35" i="105"/>
  <c r="K35" i="105"/>
  <c r="N35" i="105"/>
  <c r="G35" i="105"/>
  <c r="M34" i="105"/>
  <c r="K34" i="105"/>
  <c r="G34" i="105"/>
  <c r="M33" i="105"/>
  <c r="K33" i="105"/>
  <c r="N33" i="105"/>
  <c r="G33" i="105"/>
  <c r="M32" i="105"/>
  <c r="K32" i="105"/>
  <c r="G32" i="105"/>
  <c r="M31" i="105"/>
  <c r="K31" i="105"/>
  <c r="N31" i="105"/>
  <c r="G31" i="105"/>
  <c r="M30" i="105"/>
  <c r="K30" i="105"/>
  <c r="G30" i="105"/>
  <c r="M29" i="105"/>
  <c r="K29" i="105"/>
  <c r="N29" i="105"/>
  <c r="G29" i="105"/>
  <c r="M28" i="105"/>
  <c r="K28" i="105"/>
  <c r="G28" i="105"/>
  <c r="M27" i="105"/>
  <c r="K27" i="105"/>
  <c r="G27" i="105"/>
  <c r="M9" i="105"/>
  <c r="M10" i="105"/>
  <c r="M11" i="105"/>
  <c r="M12" i="105"/>
  <c r="M13" i="105"/>
  <c r="M14" i="105"/>
  <c r="M15" i="105"/>
  <c r="M16" i="105"/>
  <c r="M17" i="105"/>
  <c r="M18" i="105"/>
  <c r="M19" i="105"/>
  <c r="M20" i="105"/>
  <c r="M21" i="105"/>
  <c r="M22" i="105"/>
  <c r="L22" i="105"/>
  <c r="J22" i="105"/>
  <c r="J189" i="105"/>
  <c r="F22" i="105"/>
  <c r="E22" i="105"/>
  <c r="E189" i="105"/>
  <c r="D22" i="105"/>
  <c r="C22" i="105"/>
  <c r="C189" i="105"/>
  <c r="K21" i="105"/>
  <c r="N21" i="105"/>
  <c r="G21" i="105"/>
  <c r="K20" i="105"/>
  <c r="N20" i="105"/>
  <c r="G20" i="105"/>
  <c r="K19" i="105"/>
  <c r="N19" i="105"/>
  <c r="G19" i="105"/>
  <c r="K18" i="105"/>
  <c r="N18" i="105"/>
  <c r="G18" i="105"/>
  <c r="K17" i="105"/>
  <c r="N17" i="105"/>
  <c r="G17" i="105"/>
  <c r="K16" i="105"/>
  <c r="N16" i="105"/>
  <c r="G16" i="105"/>
  <c r="K15" i="105"/>
  <c r="N15" i="105"/>
  <c r="G15" i="105"/>
  <c r="K14" i="105"/>
  <c r="N14" i="105"/>
  <c r="G14" i="105"/>
  <c r="K13" i="105"/>
  <c r="N13" i="105"/>
  <c r="G13" i="105"/>
  <c r="K12" i="105"/>
  <c r="N12" i="105"/>
  <c r="G12" i="105"/>
  <c r="K11" i="105"/>
  <c r="N11" i="105"/>
  <c r="G11" i="105"/>
  <c r="K10" i="105"/>
  <c r="N10" i="105"/>
  <c r="G10" i="105"/>
  <c r="K9" i="105"/>
  <c r="N9" i="105"/>
  <c r="N22" i="105"/>
  <c r="G9" i="105"/>
  <c r="G22" i="105"/>
  <c r="L4" i="105"/>
  <c r="K4" i="105"/>
  <c r="L4" i="106"/>
  <c r="J4" i="105"/>
  <c r="K4" i="106"/>
  <c r="H4" i="105"/>
  <c r="J4" i="106"/>
  <c r="G4" i="105"/>
  <c r="I4" i="106"/>
  <c r="C4" i="105"/>
  <c r="E4" i="106"/>
  <c r="K3" i="105"/>
  <c r="L3" i="106"/>
  <c r="J3" i="105"/>
  <c r="K3" i="106"/>
  <c r="H3" i="105"/>
  <c r="J3" i="106"/>
  <c r="G3" i="105"/>
  <c r="I3" i="106"/>
  <c r="C3" i="105"/>
  <c r="E3" i="106"/>
  <c r="A1" i="105"/>
  <c r="M241" i="104"/>
  <c r="L241" i="104"/>
  <c r="O241" i="104"/>
  <c r="F241" i="104"/>
  <c r="D241" i="104"/>
  <c r="O240" i="104"/>
  <c r="N240" i="104"/>
  <c r="H240" i="104"/>
  <c r="G240" i="104"/>
  <c r="E240" i="104"/>
  <c r="C240" i="104"/>
  <c r="B240" i="104"/>
  <c r="A240" i="104"/>
  <c r="O239" i="104"/>
  <c r="N239" i="104"/>
  <c r="H239" i="104"/>
  <c r="G239" i="104"/>
  <c r="E239" i="104"/>
  <c r="C239" i="104"/>
  <c r="B239" i="104"/>
  <c r="A239" i="104"/>
  <c r="O238" i="104"/>
  <c r="N238" i="104"/>
  <c r="H238" i="104"/>
  <c r="G238" i="104"/>
  <c r="E238" i="104"/>
  <c r="C238" i="104"/>
  <c r="B238" i="104"/>
  <c r="A238" i="104"/>
  <c r="O237" i="104"/>
  <c r="N237" i="104"/>
  <c r="H237" i="104"/>
  <c r="G237" i="104"/>
  <c r="E237" i="104"/>
  <c r="C237" i="104"/>
  <c r="B237" i="104"/>
  <c r="A237" i="104"/>
  <c r="O236" i="104"/>
  <c r="N236" i="104"/>
  <c r="H236" i="104"/>
  <c r="G236" i="104"/>
  <c r="E236" i="104"/>
  <c r="C236" i="104"/>
  <c r="B236" i="104"/>
  <c r="A236" i="104"/>
  <c r="O235" i="104"/>
  <c r="N235" i="104"/>
  <c r="H235" i="104"/>
  <c r="G235" i="104"/>
  <c r="E235" i="104"/>
  <c r="C235" i="104"/>
  <c r="B235" i="104"/>
  <c r="A235" i="104"/>
  <c r="O234" i="104"/>
  <c r="N234" i="104"/>
  <c r="H234" i="104"/>
  <c r="G234" i="104"/>
  <c r="E234" i="104"/>
  <c r="C234" i="104"/>
  <c r="B234" i="104"/>
  <c r="A234" i="104"/>
  <c r="O233" i="104"/>
  <c r="N233" i="104"/>
  <c r="H233" i="104"/>
  <c r="G233" i="104"/>
  <c r="E233" i="104"/>
  <c r="C233" i="104"/>
  <c r="B233" i="104"/>
  <c r="A233" i="104"/>
  <c r="O232" i="104"/>
  <c r="N232" i="104"/>
  <c r="H232" i="104"/>
  <c r="G232" i="104"/>
  <c r="E232" i="104"/>
  <c r="C232" i="104"/>
  <c r="B232" i="104"/>
  <c r="A232" i="104"/>
  <c r="O231" i="104"/>
  <c r="N231" i="104"/>
  <c r="H231" i="104"/>
  <c r="G231" i="104"/>
  <c r="E231" i="104"/>
  <c r="C231" i="104"/>
  <c r="B231" i="104"/>
  <c r="A231" i="104"/>
  <c r="O230" i="104"/>
  <c r="N230" i="104"/>
  <c r="H230" i="104"/>
  <c r="G230" i="104"/>
  <c r="E230" i="104"/>
  <c r="C230" i="104"/>
  <c r="B230" i="104"/>
  <c r="A230" i="104"/>
  <c r="O229" i="104"/>
  <c r="N229" i="104"/>
  <c r="H229" i="104"/>
  <c r="G229" i="104"/>
  <c r="E229" i="104"/>
  <c r="C229" i="104"/>
  <c r="B229" i="104"/>
  <c r="A229" i="104"/>
  <c r="O228" i="104"/>
  <c r="N228" i="104"/>
  <c r="H228" i="104"/>
  <c r="G228" i="104"/>
  <c r="E228" i="104"/>
  <c r="C228" i="104"/>
  <c r="B228" i="104"/>
  <c r="A228" i="104"/>
  <c r="O227" i="104"/>
  <c r="N227" i="104"/>
  <c r="H227" i="104"/>
  <c r="G227" i="104"/>
  <c r="E227" i="104"/>
  <c r="C227" i="104"/>
  <c r="B227" i="104"/>
  <c r="A227" i="104"/>
  <c r="O226" i="104"/>
  <c r="N226" i="104"/>
  <c r="H226" i="104"/>
  <c r="G226" i="104"/>
  <c r="E226" i="104"/>
  <c r="C226" i="104"/>
  <c r="B226" i="104"/>
  <c r="A226" i="104"/>
  <c r="O225" i="104"/>
  <c r="N225" i="104"/>
  <c r="H225" i="104"/>
  <c r="G225" i="104"/>
  <c r="E225" i="104"/>
  <c r="C225" i="104"/>
  <c r="B225" i="104"/>
  <c r="A225" i="104"/>
  <c r="O224" i="104"/>
  <c r="N224" i="104"/>
  <c r="H224" i="104"/>
  <c r="G224" i="104"/>
  <c r="E224" i="104"/>
  <c r="C224" i="104"/>
  <c r="B224" i="104"/>
  <c r="A224" i="104"/>
  <c r="O223" i="104"/>
  <c r="N223" i="104"/>
  <c r="H223" i="104"/>
  <c r="G223" i="104"/>
  <c r="E223" i="104"/>
  <c r="C223" i="104"/>
  <c r="B223" i="104"/>
  <c r="A223" i="104"/>
  <c r="O222" i="104"/>
  <c r="N222" i="104"/>
  <c r="H222" i="104"/>
  <c r="G222" i="104"/>
  <c r="E222" i="104"/>
  <c r="C222" i="104"/>
  <c r="B222" i="104"/>
  <c r="A222" i="104"/>
  <c r="O221" i="104"/>
  <c r="N221" i="104"/>
  <c r="H221" i="104"/>
  <c r="G221" i="104"/>
  <c r="E221" i="104"/>
  <c r="C221" i="104"/>
  <c r="B221" i="104"/>
  <c r="A221" i="104"/>
  <c r="O220" i="104"/>
  <c r="N220" i="104"/>
  <c r="H220" i="104"/>
  <c r="G220" i="104"/>
  <c r="E220" i="104"/>
  <c r="C220" i="104"/>
  <c r="B220" i="104"/>
  <c r="A220" i="104"/>
  <c r="O219" i="104"/>
  <c r="N219" i="104"/>
  <c r="H219" i="104"/>
  <c r="G219" i="104"/>
  <c r="E219" i="104"/>
  <c r="C219" i="104"/>
  <c r="B219" i="104"/>
  <c r="A219" i="104"/>
  <c r="O218" i="104"/>
  <c r="N218" i="104"/>
  <c r="H218" i="104"/>
  <c r="G218" i="104"/>
  <c r="E218" i="104"/>
  <c r="C218" i="104"/>
  <c r="B218" i="104"/>
  <c r="A218" i="104"/>
  <c r="O217" i="104"/>
  <c r="N217" i="104"/>
  <c r="H217" i="104"/>
  <c r="G217" i="104"/>
  <c r="E217" i="104"/>
  <c r="C217" i="104"/>
  <c r="B217" i="104"/>
  <c r="A217" i="104"/>
  <c r="O216" i="104"/>
  <c r="N216" i="104"/>
  <c r="H216" i="104"/>
  <c r="G216" i="104"/>
  <c r="E216" i="104"/>
  <c r="C216" i="104"/>
  <c r="B216" i="104"/>
  <c r="A216" i="104"/>
  <c r="O215" i="104"/>
  <c r="N215" i="104"/>
  <c r="H215" i="104"/>
  <c r="G215" i="104"/>
  <c r="E215" i="104"/>
  <c r="C215" i="104"/>
  <c r="B215" i="104"/>
  <c r="A215" i="104"/>
  <c r="O214" i="104"/>
  <c r="N214" i="104"/>
  <c r="H214" i="104"/>
  <c r="G214" i="104"/>
  <c r="E214" i="104"/>
  <c r="C214" i="104"/>
  <c r="B214" i="104"/>
  <c r="A214" i="104"/>
  <c r="O213" i="104"/>
  <c r="N213" i="104"/>
  <c r="H213" i="104"/>
  <c r="G213" i="104"/>
  <c r="E213" i="104"/>
  <c r="C213" i="104"/>
  <c r="B213" i="104"/>
  <c r="A213" i="104"/>
  <c r="O212" i="104"/>
  <c r="N212" i="104"/>
  <c r="H212" i="104"/>
  <c r="G212" i="104"/>
  <c r="E212" i="104"/>
  <c r="C212" i="104"/>
  <c r="B212" i="104"/>
  <c r="A212" i="104"/>
  <c r="O211" i="104"/>
  <c r="N211" i="104"/>
  <c r="H211" i="104"/>
  <c r="G211" i="104"/>
  <c r="E211" i="104"/>
  <c r="C211" i="104"/>
  <c r="B211" i="104"/>
  <c r="A211" i="104"/>
  <c r="O210" i="104"/>
  <c r="N210" i="104"/>
  <c r="H210" i="104"/>
  <c r="G210" i="104"/>
  <c r="E210" i="104"/>
  <c r="C210" i="104"/>
  <c r="B210" i="104"/>
  <c r="A210" i="104"/>
  <c r="O209" i="104"/>
  <c r="N209" i="104"/>
  <c r="H209" i="104"/>
  <c r="G209" i="104"/>
  <c r="E209" i="104"/>
  <c r="C209" i="104"/>
  <c r="B209" i="104"/>
  <c r="A209" i="104"/>
  <c r="O208" i="104"/>
  <c r="N208" i="104"/>
  <c r="H208" i="104"/>
  <c r="G208" i="104"/>
  <c r="E208" i="104"/>
  <c r="C208" i="104"/>
  <c r="B208" i="104"/>
  <c r="A208" i="104"/>
  <c r="O207" i="104"/>
  <c r="N207" i="104"/>
  <c r="H207" i="104"/>
  <c r="G207" i="104"/>
  <c r="E207" i="104"/>
  <c r="C207" i="104"/>
  <c r="B207" i="104"/>
  <c r="A207" i="104"/>
  <c r="O206" i="104"/>
  <c r="N206" i="104"/>
  <c r="H206" i="104"/>
  <c r="G206" i="104"/>
  <c r="E206" i="104"/>
  <c r="C206" i="104"/>
  <c r="B206" i="104"/>
  <c r="A206" i="104"/>
  <c r="O205" i="104"/>
  <c r="N205" i="104"/>
  <c r="H205" i="104"/>
  <c r="G205" i="104"/>
  <c r="E205" i="104"/>
  <c r="C205" i="104"/>
  <c r="B205" i="104"/>
  <c r="A205" i="104"/>
  <c r="O204" i="104"/>
  <c r="N204" i="104"/>
  <c r="H204" i="104"/>
  <c r="G204" i="104"/>
  <c r="E204" i="104"/>
  <c r="C204" i="104"/>
  <c r="B204" i="104"/>
  <c r="A204" i="104"/>
  <c r="O203" i="104"/>
  <c r="N203" i="104"/>
  <c r="H203" i="104"/>
  <c r="G203" i="104"/>
  <c r="E203" i="104"/>
  <c r="C203" i="104"/>
  <c r="B203" i="104"/>
  <c r="A203" i="104"/>
  <c r="O202" i="104"/>
  <c r="N202" i="104"/>
  <c r="H202" i="104"/>
  <c r="G202" i="104"/>
  <c r="E202" i="104"/>
  <c r="C202" i="104"/>
  <c r="B202" i="104"/>
  <c r="A202" i="104"/>
  <c r="O201" i="104"/>
  <c r="N201" i="104"/>
  <c r="H201" i="104"/>
  <c r="G201" i="104"/>
  <c r="E201" i="104"/>
  <c r="C201" i="104"/>
  <c r="B201" i="104"/>
  <c r="A201" i="104"/>
  <c r="O200" i="104"/>
  <c r="N200" i="104"/>
  <c r="H200" i="104"/>
  <c r="G200" i="104"/>
  <c r="E200" i="104"/>
  <c r="C200" i="104"/>
  <c r="B200" i="104"/>
  <c r="A200" i="104"/>
  <c r="O199" i="104"/>
  <c r="N199" i="104"/>
  <c r="H199" i="104"/>
  <c r="G199" i="104"/>
  <c r="E199" i="104"/>
  <c r="C199" i="104"/>
  <c r="B199" i="104"/>
  <c r="A199" i="104"/>
  <c r="O198" i="104"/>
  <c r="N198" i="104"/>
  <c r="H198" i="104"/>
  <c r="G198" i="104"/>
  <c r="E198" i="104"/>
  <c r="C198" i="104"/>
  <c r="B198" i="104"/>
  <c r="A198" i="104"/>
  <c r="O197" i="104"/>
  <c r="N197" i="104"/>
  <c r="H197" i="104"/>
  <c r="G197" i="104"/>
  <c r="E197" i="104"/>
  <c r="C197" i="104"/>
  <c r="B197" i="104"/>
  <c r="A197" i="104"/>
  <c r="O196" i="104"/>
  <c r="N196" i="104"/>
  <c r="H196" i="104"/>
  <c r="G196" i="104"/>
  <c r="E196" i="104"/>
  <c r="C196" i="104"/>
  <c r="B196" i="104"/>
  <c r="A196" i="104"/>
  <c r="O195" i="104"/>
  <c r="N195" i="104"/>
  <c r="H195" i="104"/>
  <c r="G195" i="104"/>
  <c r="E195" i="104"/>
  <c r="C195" i="104"/>
  <c r="B195" i="104"/>
  <c r="A195" i="104"/>
  <c r="O194" i="104"/>
  <c r="N194" i="104"/>
  <c r="H194" i="104"/>
  <c r="G194" i="104"/>
  <c r="E194" i="104"/>
  <c r="C194" i="104"/>
  <c r="B194" i="104"/>
  <c r="A194" i="104"/>
  <c r="O193" i="104"/>
  <c r="N193" i="104"/>
  <c r="H193" i="104"/>
  <c r="G193" i="104"/>
  <c r="E193" i="104"/>
  <c r="C193" i="104"/>
  <c r="B193" i="104"/>
  <c r="A193" i="104"/>
  <c r="O192" i="104"/>
  <c r="N192" i="104"/>
  <c r="H192" i="104"/>
  <c r="G192" i="104"/>
  <c r="E192" i="104"/>
  <c r="C192" i="104"/>
  <c r="B192" i="104"/>
  <c r="A192" i="104"/>
  <c r="O191" i="104"/>
  <c r="N191" i="104"/>
  <c r="H191" i="104"/>
  <c r="G191" i="104"/>
  <c r="E191" i="104"/>
  <c r="C191" i="104"/>
  <c r="B191" i="104"/>
  <c r="A191" i="104"/>
  <c r="O190" i="104"/>
  <c r="N190" i="104"/>
  <c r="H190" i="104"/>
  <c r="G190" i="104"/>
  <c r="E190" i="104"/>
  <c r="C190" i="104"/>
  <c r="B190" i="104"/>
  <c r="A190" i="104"/>
  <c r="O189" i="104"/>
  <c r="N189" i="104"/>
  <c r="H189" i="104"/>
  <c r="G189" i="104"/>
  <c r="E189" i="104"/>
  <c r="C189" i="104"/>
  <c r="B189" i="104"/>
  <c r="A189" i="104"/>
  <c r="O188" i="104"/>
  <c r="N188" i="104"/>
  <c r="H188" i="104"/>
  <c r="G188" i="104"/>
  <c r="E188" i="104"/>
  <c r="C188" i="104"/>
  <c r="B188" i="104"/>
  <c r="A188" i="104"/>
  <c r="O187" i="104"/>
  <c r="N187" i="104"/>
  <c r="H187" i="104"/>
  <c r="G187" i="104"/>
  <c r="E187" i="104"/>
  <c r="C187" i="104"/>
  <c r="B187" i="104"/>
  <c r="A187" i="104"/>
  <c r="O186" i="104"/>
  <c r="N186" i="104"/>
  <c r="H186" i="104"/>
  <c r="G186" i="104"/>
  <c r="E186" i="104"/>
  <c r="C186" i="104"/>
  <c r="B186" i="104"/>
  <c r="A186" i="104"/>
  <c r="O185" i="104"/>
  <c r="N185" i="104"/>
  <c r="H185" i="104"/>
  <c r="G185" i="104"/>
  <c r="E185" i="104"/>
  <c r="C185" i="104"/>
  <c r="B185" i="104"/>
  <c r="A185" i="104"/>
  <c r="O184" i="104"/>
  <c r="N184" i="104"/>
  <c r="H184" i="104"/>
  <c r="G184" i="104"/>
  <c r="E184" i="104"/>
  <c r="C184" i="104"/>
  <c r="B184" i="104"/>
  <c r="A184" i="104"/>
  <c r="O183" i="104"/>
  <c r="N183" i="104"/>
  <c r="H183" i="104"/>
  <c r="G183" i="104"/>
  <c r="E183" i="104"/>
  <c r="C183" i="104"/>
  <c r="B183" i="104"/>
  <c r="A183" i="104"/>
  <c r="O182" i="104"/>
  <c r="N182" i="104"/>
  <c r="H182" i="104"/>
  <c r="G182" i="104"/>
  <c r="E182" i="104"/>
  <c r="C182" i="104"/>
  <c r="B182" i="104"/>
  <c r="A182" i="104"/>
  <c r="O181" i="104"/>
  <c r="N181" i="104"/>
  <c r="H181" i="104"/>
  <c r="G181" i="104"/>
  <c r="E181" i="104"/>
  <c r="C181" i="104"/>
  <c r="B181" i="104"/>
  <c r="A181" i="104"/>
  <c r="O180" i="104"/>
  <c r="N180" i="104"/>
  <c r="H180" i="104"/>
  <c r="G180" i="104"/>
  <c r="E180" i="104"/>
  <c r="C180" i="104"/>
  <c r="B180" i="104"/>
  <c r="A180" i="104"/>
  <c r="O179" i="104"/>
  <c r="N179" i="104"/>
  <c r="H179" i="104"/>
  <c r="G179" i="104"/>
  <c r="E179" i="104"/>
  <c r="C179" i="104"/>
  <c r="B179" i="104"/>
  <c r="A179" i="104"/>
  <c r="O178" i="104"/>
  <c r="N178" i="104"/>
  <c r="H178" i="104"/>
  <c r="G178" i="104"/>
  <c r="E178" i="104"/>
  <c r="C178" i="104"/>
  <c r="B178" i="104"/>
  <c r="A178" i="104"/>
  <c r="O177" i="104"/>
  <c r="N177" i="104"/>
  <c r="H177" i="104"/>
  <c r="G177" i="104"/>
  <c r="E177" i="104"/>
  <c r="C177" i="104"/>
  <c r="B177" i="104"/>
  <c r="A177" i="104"/>
  <c r="O176" i="104"/>
  <c r="N176" i="104"/>
  <c r="H176" i="104"/>
  <c r="G176" i="104"/>
  <c r="E176" i="104"/>
  <c r="C176" i="104"/>
  <c r="B176" i="104"/>
  <c r="A176" i="104"/>
  <c r="O175" i="104"/>
  <c r="N175" i="104"/>
  <c r="H175" i="104"/>
  <c r="G175" i="104"/>
  <c r="E175" i="104"/>
  <c r="C175" i="104"/>
  <c r="B175" i="104"/>
  <c r="A175" i="104"/>
  <c r="O174" i="104"/>
  <c r="N174" i="104"/>
  <c r="H174" i="104"/>
  <c r="G174" i="104"/>
  <c r="E174" i="104"/>
  <c r="C174" i="104"/>
  <c r="B174" i="104"/>
  <c r="A174" i="104"/>
  <c r="O173" i="104"/>
  <c r="N173" i="104"/>
  <c r="H173" i="104"/>
  <c r="G173" i="104"/>
  <c r="E173" i="104"/>
  <c r="C173" i="104"/>
  <c r="B173" i="104"/>
  <c r="A173" i="104"/>
  <c r="O172" i="104"/>
  <c r="N172" i="104"/>
  <c r="H172" i="104"/>
  <c r="G172" i="104"/>
  <c r="E172" i="104"/>
  <c r="C172" i="104"/>
  <c r="B172" i="104"/>
  <c r="A172" i="104"/>
  <c r="O171" i="104"/>
  <c r="N171" i="104"/>
  <c r="H171" i="104"/>
  <c r="G171" i="104"/>
  <c r="E171" i="104"/>
  <c r="C171" i="104"/>
  <c r="B171" i="104"/>
  <c r="A171" i="104"/>
  <c r="O170" i="104"/>
  <c r="N170" i="104"/>
  <c r="H170" i="104"/>
  <c r="G170" i="104"/>
  <c r="E170" i="104"/>
  <c r="C170" i="104"/>
  <c r="B170" i="104"/>
  <c r="A170" i="104"/>
  <c r="O169" i="104"/>
  <c r="N169" i="104"/>
  <c r="H169" i="104"/>
  <c r="G169" i="104"/>
  <c r="E169" i="104"/>
  <c r="C169" i="104"/>
  <c r="B169" i="104"/>
  <c r="A169" i="104"/>
  <c r="O168" i="104"/>
  <c r="N168" i="104"/>
  <c r="H168" i="104"/>
  <c r="G168" i="104"/>
  <c r="E168" i="104"/>
  <c r="C168" i="104"/>
  <c r="B168" i="104"/>
  <c r="A168" i="104"/>
  <c r="O167" i="104"/>
  <c r="N167" i="104"/>
  <c r="H167" i="104"/>
  <c r="G167" i="104"/>
  <c r="E167" i="104"/>
  <c r="C167" i="104"/>
  <c r="B167" i="104"/>
  <c r="A167" i="104"/>
  <c r="O166" i="104"/>
  <c r="N166" i="104"/>
  <c r="H166" i="104"/>
  <c r="G166" i="104"/>
  <c r="E166" i="104"/>
  <c r="C166" i="104"/>
  <c r="B166" i="104"/>
  <c r="A166" i="104"/>
  <c r="O165" i="104"/>
  <c r="N165" i="104"/>
  <c r="H165" i="104"/>
  <c r="G165" i="104"/>
  <c r="E165" i="104"/>
  <c r="C165" i="104"/>
  <c r="B165" i="104"/>
  <c r="A165" i="104"/>
  <c r="O164" i="104"/>
  <c r="N164" i="104"/>
  <c r="H164" i="104"/>
  <c r="G164" i="104"/>
  <c r="E164" i="104"/>
  <c r="C164" i="104"/>
  <c r="B164" i="104"/>
  <c r="A164" i="104"/>
  <c r="O163" i="104"/>
  <c r="N163" i="104"/>
  <c r="H163" i="104"/>
  <c r="G163" i="104"/>
  <c r="E163" i="104"/>
  <c r="C163" i="104"/>
  <c r="B163" i="104"/>
  <c r="A163" i="104"/>
  <c r="O162" i="104"/>
  <c r="N162" i="104"/>
  <c r="H162" i="104"/>
  <c r="G162" i="104"/>
  <c r="E162" i="104"/>
  <c r="C162" i="104"/>
  <c r="B162" i="104"/>
  <c r="A162" i="104"/>
  <c r="O161" i="104"/>
  <c r="N161" i="104"/>
  <c r="H161" i="104"/>
  <c r="G161" i="104"/>
  <c r="E161" i="104"/>
  <c r="C161" i="104"/>
  <c r="B161" i="104"/>
  <c r="A161" i="104"/>
  <c r="O160" i="104"/>
  <c r="N160" i="104"/>
  <c r="H160" i="104"/>
  <c r="G160" i="104"/>
  <c r="E160" i="104"/>
  <c r="C160" i="104"/>
  <c r="B160" i="104"/>
  <c r="A160" i="104"/>
  <c r="O159" i="104"/>
  <c r="N159" i="104"/>
  <c r="H159" i="104"/>
  <c r="G159" i="104"/>
  <c r="E159" i="104"/>
  <c r="C159" i="104"/>
  <c r="B159" i="104"/>
  <c r="A159" i="104"/>
  <c r="O158" i="104"/>
  <c r="N158" i="104"/>
  <c r="H158" i="104"/>
  <c r="G158" i="104"/>
  <c r="E158" i="104"/>
  <c r="C158" i="104"/>
  <c r="B158" i="104"/>
  <c r="A158" i="104"/>
  <c r="O157" i="104"/>
  <c r="N157" i="104"/>
  <c r="H157" i="104"/>
  <c r="G157" i="104"/>
  <c r="E157" i="104"/>
  <c r="C157" i="104"/>
  <c r="B157" i="104"/>
  <c r="A157" i="104"/>
  <c r="O156" i="104"/>
  <c r="N156" i="104"/>
  <c r="H156" i="104"/>
  <c r="G156" i="104"/>
  <c r="E156" i="104"/>
  <c r="C156" i="104"/>
  <c r="B156" i="104"/>
  <c r="A156" i="104"/>
  <c r="O155" i="104"/>
  <c r="N155" i="104"/>
  <c r="H155" i="104"/>
  <c r="G155" i="104"/>
  <c r="E155" i="104"/>
  <c r="C155" i="104"/>
  <c r="B155" i="104"/>
  <c r="A155" i="104"/>
  <c r="O154" i="104"/>
  <c r="N154" i="104"/>
  <c r="H154" i="104"/>
  <c r="G154" i="104"/>
  <c r="E154" i="104"/>
  <c r="C154" i="104"/>
  <c r="B154" i="104"/>
  <c r="A154" i="104"/>
  <c r="O153" i="104"/>
  <c r="N153" i="104"/>
  <c r="H153" i="104"/>
  <c r="G153" i="104"/>
  <c r="E153" i="104"/>
  <c r="C153" i="104"/>
  <c r="B153" i="104"/>
  <c r="A153" i="104"/>
  <c r="O152" i="104"/>
  <c r="N152" i="104"/>
  <c r="H152" i="104"/>
  <c r="G152" i="104"/>
  <c r="E152" i="104"/>
  <c r="C152" i="104"/>
  <c r="B152" i="104"/>
  <c r="A152" i="104"/>
  <c r="O151" i="104"/>
  <c r="N151" i="104"/>
  <c r="E151" i="104"/>
  <c r="C151" i="104"/>
  <c r="B151" i="104"/>
  <c r="A151" i="104"/>
  <c r="O150" i="104"/>
  <c r="N150" i="104"/>
  <c r="E150" i="104"/>
  <c r="G150" i="104"/>
  <c r="H150" i="104"/>
  <c r="C150" i="104"/>
  <c r="B150" i="104"/>
  <c r="A150" i="104"/>
  <c r="O149" i="104"/>
  <c r="N149" i="104"/>
  <c r="E149" i="104"/>
  <c r="G149" i="104"/>
  <c r="H149" i="104"/>
  <c r="C149" i="104"/>
  <c r="B149" i="104"/>
  <c r="A149" i="104"/>
  <c r="O148" i="104"/>
  <c r="N148" i="104"/>
  <c r="E148" i="104"/>
  <c r="G148" i="104"/>
  <c r="H148" i="104"/>
  <c r="C148" i="104"/>
  <c r="B148" i="104"/>
  <c r="A148" i="104"/>
  <c r="O147" i="104"/>
  <c r="N147" i="104"/>
  <c r="E147" i="104"/>
  <c r="G147" i="104"/>
  <c r="H147" i="104"/>
  <c r="C147" i="104"/>
  <c r="B147" i="104"/>
  <c r="A147" i="104"/>
  <c r="O146" i="104"/>
  <c r="N146" i="104"/>
  <c r="E146" i="104"/>
  <c r="G146" i="104"/>
  <c r="H146" i="104"/>
  <c r="C146" i="104"/>
  <c r="B146" i="104"/>
  <c r="A146" i="104"/>
  <c r="O145" i="104"/>
  <c r="N145" i="104"/>
  <c r="E145" i="104"/>
  <c r="G145" i="104"/>
  <c r="H145" i="104"/>
  <c r="C145" i="104"/>
  <c r="B145" i="104"/>
  <c r="A145" i="104"/>
  <c r="O144" i="104"/>
  <c r="N144" i="104"/>
  <c r="E144" i="104"/>
  <c r="G144" i="104"/>
  <c r="H144" i="104"/>
  <c r="C144" i="104"/>
  <c r="B144" i="104"/>
  <c r="A144" i="104"/>
  <c r="O143" i="104"/>
  <c r="N143" i="104"/>
  <c r="E143" i="104"/>
  <c r="G143" i="104"/>
  <c r="H143" i="104"/>
  <c r="C143" i="104"/>
  <c r="B143" i="104"/>
  <c r="A143" i="104"/>
  <c r="O142" i="104"/>
  <c r="N142" i="104"/>
  <c r="E142" i="104"/>
  <c r="G142" i="104"/>
  <c r="H142" i="104"/>
  <c r="C142" i="104"/>
  <c r="B142" i="104"/>
  <c r="A142" i="104"/>
  <c r="O141" i="104"/>
  <c r="N141" i="104"/>
  <c r="N241" i="104"/>
  <c r="E141" i="104"/>
  <c r="G141" i="104"/>
  <c r="E241" i="104"/>
  <c r="C141" i="104"/>
  <c r="B141" i="104"/>
  <c r="A141" i="104"/>
  <c r="M136" i="104"/>
  <c r="L136" i="104"/>
  <c r="O136" i="104"/>
  <c r="F136" i="104"/>
  <c r="D136" i="104"/>
  <c r="O135" i="104"/>
  <c r="N135" i="104"/>
  <c r="E135" i="104"/>
  <c r="C135" i="104"/>
  <c r="B135" i="104"/>
  <c r="A135" i="104"/>
  <c r="O134" i="104"/>
  <c r="N134" i="104"/>
  <c r="E134" i="104"/>
  <c r="C134" i="104"/>
  <c r="H134" i="104"/>
  <c r="B134" i="104"/>
  <c r="A134" i="104"/>
  <c r="O133" i="104"/>
  <c r="N133" i="104"/>
  <c r="E133" i="104"/>
  <c r="C133" i="104"/>
  <c r="B133" i="104"/>
  <c r="A133" i="104"/>
  <c r="O132" i="104"/>
  <c r="N132" i="104"/>
  <c r="E132" i="104"/>
  <c r="C132" i="104"/>
  <c r="H132" i="104"/>
  <c r="B132" i="104"/>
  <c r="A132" i="104"/>
  <c r="O131" i="104"/>
  <c r="N131" i="104"/>
  <c r="E131" i="104"/>
  <c r="C131" i="104"/>
  <c r="B131" i="104"/>
  <c r="A131" i="104"/>
  <c r="O130" i="104"/>
  <c r="N130" i="104"/>
  <c r="E130" i="104"/>
  <c r="C130" i="104"/>
  <c r="H130" i="104"/>
  <c r="B130" i="104"/>
  <c r="A130" i="104"/>
  <c r="O129" i="104"/>
  <c r="N129" i="104"/>
  <c r="E129" i="104"/>
  <c r="C129" i="104"/>
  <c r="B129" i="104"/>
  <c r="A129" i="104"/>
  <c r="O128" i="104"/>
  <c r="N128" i="104"/>
  <c r="E128" i="104"/>
  <c r="C128" i="104"/>
  <c r="H128" i="104"/>
  <c r="B128" i="104"/>
  <c r="A128" i="104"/>
  <c r="O127" i="104"/>
  <c r="N127" i="104"/>
  <c r="E127" i="104"/>
  <c r="C127" i="104"/>
  <c r="B127" i="104"/>
  <c r="A127" i="104"/>
  <c r="O126" i="104"/>
  <c r="N126" i="104"/>
  <c r="E126" i="104"/>
  <c r="C126" i="104"/>
  <c r="H126" i="104"/>
  <c r="B126" i="104"/>
  <c r="A126" i="104"/>
  <c r="O125" i="104"/>
  <c r="N125" i="104"/>
  <c r="E125" i="104"/>
  <c r="C125" i="104"/>
  <c r="B125" i="104"/>
  <c r="A125" i="104"/>
  <c r="O124" i="104"/>
  <c r="N124" i="104"/>
  <c r="E124" i="104"/>
  <c r="C124" i="104"/>
  <c r="H124" i="104"/>
  <c r="B124" i="104"/>
  <c r="A124" i="104"/>
  <c r="O123" i="104"/>
  <c r="N123" i="104"/>
  <c r="E123" i="104"/>
  <c r="C123" i="104"/>
  <c r="B123" i="104"/>
  <c r="A123" i="104"/>
  <c r="O122" i="104"/>
  <c r="N122" i="104"/>
  <c r="E122" i="104"/>
  <c r="C122" i="104"/>
  <c r="H122" i="104"/>
  <c r="B122" i="104"/>
  <c r="A122" i="104"/>
  <c r="O121" i="104"/>
  <c r="N121" i="104"/>
  <c r="E121" i="104"/>
  <c r="C121" i="104"/>
  <c r="B121" i="104"/>
  <c r="A121" i="104"/>
  <c r="O120" i="104"/>
  <c r="N120" i="104"/>
  <c r="E120" i="104"/>
  <c r="C120" i="104"/>
  <c r="H120" i="104"/>
  <c r="B120" i="104"/>
  <c r="A120" i="104"/>
  <c r="O119" i="104"/>
  <c r="N119" i="104"/>
  <c r="E119" i="104"/>
  <c r="C119" i="104"/>
  <c r="B119" i="104"/>
  <c r="A119" i="104"/>
  <c r="O118" i="104"/>
  <c r="N118" i="104"/>
  <c r="E118" i="104"/>
  <c r="C118" i="104"/>
  <c r="B118" i="104"/>
  <c r="A118" i="104"/>
  <c r="O117" i="104"/>
  <c r="N117" i="104"/>
  <c r="E117" i="104"/>
  <c r="C117" i="104"/>
  <c r="B117" i="104"/>
  <c r="A117" i="104"/>
  <c r="O116" i="104"/>
  <c r="N116" i="104"/>
  <c r="E116" i="104"/>
  <c r="C116" i="104"/>
  <c r="B116" i="104"/>
  <c r="A116" i="104"/>
  <c r="O115" i="104"/>
  <c r="N115" i="104"/>
  <c r="E115" i="104"/>
  <c r="C115" i="104"/>
  <c r="B115" i="104"/>
  <c r="A115" i="104"/>
  <c r="O114" i="104"/>
  <c r="N114" i="104"/>
  <c r="E114" i="104"/>
  <c r="C114" i="104"/>
  <c r="B114" i="104"/>
  <c r="A114" i="104"/>
  <c r="O113" i="104"/>
  <c r="N113" i="104"/>
  <c r="E113" i="104"/>
  <c r="C113" i="104"/>
  <c r="B113" i="104"/>
  <c r="A113" i="104"/>
  <c r="O112" i="104"/>
  <c r="N112" i="104"/>
  <c r="E112" i="104"/>
  <c r="C112" i="104"/>
  <c r="B112" i="104"/>
  <c r="A112" i="104"/>
  <c r="O111" i="104"/>
  <c r="N111" i="104"/>
  <c r="E111" i="104"/>
  <c r="C111" i="104"/>
  <c r="B111" i="104"/>
  <c r="A111" i="104"/>
  <c r="O110" i="104"/>
  <c r="N110" i="104"/>
  <c r="E110" i="104"/>
  <c r="C110" i="104"/>
  <c r="B110" i="104"/>
  <c r="A110" i="104"/>
  <c r="O109" i="104"/>
  <c r="N109" i="104"/>
  <c r="E109" i="104"/>
  <c r="C109" i="104"/>
  <c r="B109" i="104"/>
  <c r="A109" i="104"/>
  <c r="O108" i="104"/>
  <c r="N108" i="104"/>
  <c r="E108" i="104"/>
  <c r="C108" i="104"/>
  <c r="B108" i="104"/>
  <c r="A108" i="104"/>
  <c r="O107" i="104"/>
  <c r="N107" i="104"/>
  <c r="C107" i="104"/>
  <c r="E107" i="104"/>
  <c r="H107" i="104"/>
  <c r="G107" i="104"/>
  <c r="B107" i="104"/>
  <c r="A107" i="104"/>
  <c r="O106" i="104"/>
  <c r="N106" i="104"/>
  <c r="C106" i="104"/>
  <c r="E106" i="104"/>
  <c r="H106" i="104"/>
  <c r="B106" i="104"/>
  <c r="A106" i="104"/>
  <c r="O105" i="104"/>
  <c r="N105" i="104"/>
  <c r="E105" i="104"/>
  <c r="C105" i="104"/>
  <c r="H105" i="104"/>
  <c r="B105" i="104"/>
  <c r="A105" i="104"/>
  <c r="O104" i="104"/>
  <c r="N104" i="104"/>
  <c r="E104" i="104"/>
  <c r="C104" i="104"/>
  <c r="B104" i="104"/>
  <c r="A104" i="104"/>
  <c r="O103" i="104"/>
  <c r="N103" i="104"/>
  <c r="C103" i="104"/>
  <c r="E103" i="104"/>
  <c r="H103" i="104"/>
  <c r="G103" i="104"/>
  <c r="B103" i="104"/>
  <c r="A103" i="104"/>
  <c r="O102" i="104"/>
  <c r="N102" i="104"/>
  <c r="C102" i="104"/>
  <c r="E102" i="104"/>
  <c r="H102" i="104"/>
  <c r="B102" i="104"/>
  <c r="A102" i="104"/>
  <c r="O101" i="104"/>
  <c r="N101" i="104"/>
  <c r="E101" i="104"/>
  <c r="C101" i="104"/>
  <c r="B101" i="104"/>
  <c r="A101" i="104"/>
  <c r="O100" i="104"/>
  <c r="N100" i="104"/>
  <c r="E100" i="104"/>
  <c r="C100" i="104"/>
  <c r="B100" i="104"/>
  <c r="A100" i="104"/>
  <c r="O99" i="104"/>
  <c r="N99" i="104"/>
  <c r="C99" i="104"/>
  <c r="E99" i="104"/>
  <c r="H99" i="104"/>
  <c r="G99" i="104"/>
  <c r="B99" i="104"/>
  <c r="A99" i="104"/>
  <c r="O98" i="104"/>
  <c r="N98" i="104"/>
  <c r="C98" i="104"/>
  <c r="E98" i="104"/>
  <c r="H98" i="104"/>
  <c r="B98" i="104"/>
  <c r="A98" i="104"/>
  <c r="O97" i="104"/>
  <c r="N97" i="104"/>
  <c r="E97" i="104"/>
  <c r="C97" i="104"/>
  <c r="H97" i="104"/>
  <c r="B97" i="104"/>
  <c r="A97" i="104"/>
  <c r="O96" i="104"/>
  <c r="N96" i="104"/>
  <c r="E96" i="104"/>
  <c r="C96" i="104"/>
  <c r="B96" i="104"/>
  <c r="A96" i="104"/>
  <c r="O95" i="104"/>
  <c r="N95" i="104"/>
  <c r="C95" i="104"/>
  <c r="E95" i="104"/>
  <c r="H95" i="104"/>
  <c r="G95" i="104"/>
  <c r="B95" i="104"/>
  <c r="A95" i="104"/>
  <c r="O94" i="104"/>
  <c r="N94" i="104"/>
  <c r="C94" i="104"/>
  <c r="E94" i="104"/>
  <c r="H94" i="104"/>
  <c r="B94" i="104"/>
  <c r="A94" i="104"/>
  <c r="O93" i="104"/>
  <c r="N93" i="104"/>
  <c r="E93" i="104"/>
  <c r="C93" i="104"/>
  <c r="B93" i="104"/>
  <c r="A93" i="104"/>
  <c r="O92" i="104"/>
  <c r="N92" i="104"/>
  <c r="E92" i="104"/>
  <c r="C92" i="104"/>
  <c r="B92" i="104"/>
  <c r="A92" i="104"/>
  <c r="O91" i="104"/>
  <c r="N91" i="104"/>
  <c r="C91" i="104"/>
  <c r="E91" i="104"/>
  <c r="H91" i="104"/>
  <c r="G91" i="104"/>
  <c r="B91" i="104"/>
  <c r="A91" i="104"/>
  <c r="O90" i="104"/>
  <c r="N90" i="104"/>
  <c r="C90" i="104"/>
  <c r="E90" i="104"/>
  <c r="H90" i="104"/>
  <c r="B90" i="104"/>
  <c r="A90" i="104"/>
  <c r="O89" i="104"/>
  <c r="N89" i="104"/>
  <c r="E89" i="104"/>
  <c r="C89" i="104"/>
  <c r="H89" i="104"/>
  <c r="B89" i="104"/>
  <c r="A89" i="104"/>
  <c r="O88" i="104"/>
  <c r="N88" i="104"/>
  <c r="E88" i="104"/>
  <c r="C88" i="104"/>
  <c r="B88" i="104"/>
  <c r="A88" i="104"/>
  <c r="O87" i="104"/>
  <c r="N87" i="104"/>
  <c r="C87" i="104"/>
  <c r="E87" i="104"/>
  <c r="H87" i="104"/>
  <c r="G87" i="104"/>
  <c r="B87" i="104"/>
  <c r="A87" i="104"/>
  <c r="O86" i="104"/>
  <c r="N86" i="104"/>
  <c r="C86" i="104"/>
  <c r="E86" i="104"/>
  <c r="H86" i="104"/>
  <c r="B86" i="104"/>
  <c r="A86" i="104"/>
  <c r="O85" i="104"/>
  <c r="N85" i="104"/>
  <c r="E85" i="104"/>
  <c r="C85" i="104"/>
  <c r="B85" i="104"/>
  <c r="A85" i="104"/>
  <c r="O84" i="104"/>
  <c r="N84" i="104"/>
  <c r="E84" i="104"/>
  <c r="C84" i="104"/>
  <c r="B84" i="104"/>
  <c r="A84" i="104"/>
  <c r="O83" i="104"/>
  <c r="N83" i="104"/>
  <c r="C83" i="104"/>
  <c r="E83" i="104"/>
  <c r="H83" i="104"/>
  <c r="G83" i="104"/>
  <c r="B83" i="104"/>
  <c r="A83" i="104"/>
  <c r="O82" i="104"/>
  <c r="N82" i="104"/>
  <c r="C82" i="104"/>
  <c r="E82" i="104"/>
  <c r="H82" i="104"/>
  <c r="B82" i="104"/>
  <c r="A82" i="104"/>
  <c r="O81" i="104"/>
  <c r="N81" i="104"/>
  <c r="E81" i="104"/>
  <c r="C81" i="104"/>
  <c r="H81" i="104"/>
  <c r="B81" i="104"/>
  <c r="A81" i="104"/>
  <c r="O80" i="104"/>
  <c r="N80" i="104"/>
  <c r="E80" i="104"/>
  <c r="C80" i="104"/>
  <c r="B80" i="104"/>
  <c r="A80" i="104"/>
  <c r="O79" i="104"/>
  <c r="N79" i="104"/>
  <c r="C79" i="104"/>
  <c r="E79" i="104"/>
  <c r="H79" i="104"/>
  <c r="G79" i="104"/>
  <c r="B79" i="104"/>
  <c r="A79" i="104"/>
  <c r="O78" i="104"/>
  <c r="N78" i="104"/>
  <c r="C78" i="104"/>
  <c r="E78" i="104"/>
  <c r="H78" i="104"/>
  <c r="B78" i="104"/>
  <c r="A78" i="104"/>
  <c r="O77" i="104"/>
  <c r="N77" i="104"/>
  <c r="E77" i="104"/>
  <c r="C77" i="104"/>
  <c r="B77" i="104"/>
  <c r="A77" i="104"/>
  <c r="O76" i="104"/>
  <c r="N76" i="104"/>
  <c r="E76" i="104"/>
  <c r="C76" i="104"/>
  <c r="B76" i="104"/>
  <c r="A76" i="104"/>
  <c r="O75" i="104"/>
  <c r="N75" i="104"/>
  <c r="C75" i="104"/>
  <c r="E75" i="104"/>
  <c r="H75" i="104"/>
  <c r="G75" i="104"/>
  <c r="B75" i="104"/>
  <c r="A75" i="104"/>
  <c r="O74" i="104"/>
  <c r="N74" i="104"/>
  <c r="C74" i="104"/>
  <c r="E74" i="104"/>
  <c r="H74" i="104"/>
  <c r="B74" i="104"/>
  <c r="A74" i="104"/>
  <c r="O73" i="104"/>
  <c r="N73" i="104"/>
  <c r="E73" i="104"/>
  <c r="C73" i="104"/>
  <c r="H73" i="104"/>
  <c r="B73" i="104"/>
  <c r="A73" i="104"/>
  <c r="O72" i="104"/>
  <c r="N72" i="104"/>
  <c r="E72" i="104"/>
  <c r="C72" i="104"/>
  <c r="B72" i="104"/>
  <c r="A72" i="104"/>
  <c r="O71" i="104"/>
  <c r="N71" i="104"/>
  <c r="C71" i="104"/>
  <c r="E71" i="104"/>
  <c r="H71" i="104"/>
  <c r="G71" i="104"/>
  <c r="B71" i="104"/>
  <c r="A71" i="104"/>
  <c r="O70" i="104"/>
  <c r="N70" i="104"/>
  <c r="C70" i="104"/>
  <c r="E70" i="104"/>
  <c r="H70" i="104"/>
  <c r="B70" i="104"/>
  <c r="A70" i="104"/>
  <c r="O69" i="104"/>
  <c r="N69" i="104"/>
  <c r="E69" i="104"/>
  <c r="C69" i="104"/>
  <c r="B69" i="104"/>
  <c r="A69" i="104"/>
  <c r="O68" i="104"/>
  <c r="N68" i="104"/>
  <c r="E68" i="104"/>
  <c r="C68" i="104"/>
  <c r="B68" i="104"/>
  <c r="A68" i="104"/>
  <c r="O67" i="104"/>
  <c r="N67" i="104"/>
  <c r="C67" i="104"/>
  <c r="E67" i="104"/>
  <c r="H67" i="104"/>
  <c r="G67" i="104"/>
  <c r="B67" i="104"/>
  <c r="A67" i="104"/>
  <c r="O66" i="104"/>
  <c r="N66" i="104"/>
  <c r="C66" i="104"/>
  <c r="E66" i="104"/>
  <c r="H66" i="104"/>
  <c r="B66" i="104"/>
  <c r="A66" i="104"/>
  <c r="O65" i="104"/>
  <c r="N65" i="104"/>
  <c r="E65" i="104"/>
  <c r="C65" i="104"/>
  <c r="H65" i="104"/>
  <c r="B65" i="104"/>
  <c r="A65" i="104"/>
  <c r="O64" i="104"/>
  <c r="N64" i="104"/>
  <c r="E64" i="104"/>
  <c r="C64" i="104"/>
  <c r="B64" i="104"/>
  <c r="A64" i="104"/>
  <c r="O63" i="104"/>
  <c r="N63" i="104"/>
  <c r="E63" i="104"/>
  <c r="C63" i="104"/>
  <c r="H63" i="104"/>
  <c r="B63" i="104"/>
  <c r="A63" i="104"/>
  <c r="O62" i="104"/>
  <c r="N62" i="104"/>
  <c r="E62" i="104"/>
  <c r="C62" i="104"/>
  <c r="B62" i="104"/>
  <c r="A62" i="104"/>
  <c r="O61" i="104"/>
  <c r="N61" i="104"/>
  <c r="E61" i="104"/>
  <c r="C61" i="104"/>
  <c r="H61" i="104"/>
  <c r="B61" i="104"/>
  <c r="A61" i="104"/>
  <c r="O60" i="104"/>
  <c r="N60" i="104"/>
  <c r="E60" i="104"/>
  <c r="C60" i="104"/>
  <c r="B60" i="104"/>
  <c r="A60" i="104"/>
  <c r="O59" i="104"/>
  <c r="N59" i="104"/>
  <c r="E59" i="104"/>
  <c r="C59" i="104"/>
  <c r="H59" i="104"/>
  <c r="B59" i="104"/>
  <c r="A59" i="104"/>
  <c r="O58" i="104"/>
  <c r="N58" i="104"/>
  <c r="E58" i="104"/>
  <c r="C58" i="104"/>
  <c r="B58" i="104"/>
  <c r="A58" i="104"/>
  <c r="O57" i="104"/>
  <c r="N57" i="104"/>
  <c r="E57" i="104"/>
  <c r="C57" i="104"/>
  <c r="H57" i="104"/>
  <c r="B57" i="104"/>
  <c r="A57" i="104"/>
  <c r="O56" i="104"/>
  <c r="N56" i="104"/>
  <c r="E56" i="104"/>
  <c r="C56" i="104"/>
  <c r="B56" i="104"/>
  <c r="A56" i="104"/>
  <c r="O55" i="104"/>
  <c r="N55" i="104"/>
  <c r="E55" i="104"/>
  <c r="C55" i="104"/>
  <c r="H55" i="104"/>
  <c r="B55" i="104"/>
  <c r="A55" i="104"/>
  <c r="O54" i="104"/>
  <c r="N54" i="104"/>
  <c r="E54" i="104"/>
  <c r="C54" i="104"/>
  <c r="B54" i="104"/>
  <c r="A54" i="104"/>
  <c r="O53" i="104"/>
  <c r="N53" i="104"/>
  <c r="E53" i="104"/>
  <c r="C53" i="104"/>
  <c r="H53" i="104"/>
  <c r="B53" i="104"/>
  <c r="A53" i="104"/>
  <c r="O52" i="104"/>
  <c r="N52" i="104"/>
  <c r="E52" i="104"/>
  <c r="C52" i="104"/>
  <c r="B52" i="104"/>
  <c r="A52" i="104"/>
  <c r="O51" i="104"/>
  <c r="N51" i="104"/>
  <c r="E51" i="104"/>
  <c r="C51" i="104"/>
  <c r="H51" i="104"/>
  <c r="B51" i="104"/>
  <c r="A51" i="104"/>
  <c r="O50" i="104"/>
  <c r="N50" i="104"/>
  <c r="E50" i="104"/>
  <c r="C50" i="104"/>
  <c r="B50" i="104"/>
  <c r="A50" i="104"/>
  <c r="O49" i="104"/>
  <c r="N49" i="104"/>
  <c r="E49" i="104"/>
  <c r="C49" i="104"/>
  <c r="H49" i="104"/>
  <c r="B49" i="104"/>
  <c r="A49" i="104"/>
  <c r="O48" i="104"/>
  <c r="N48" i="104"/>
  <c r="E48" i="104"/>
  <c r="C48" i="104"/>
  <c r="B48" i="104"/>
  <c r="A48" i="104"/>
  <c r="O47" i="104"/>
  <c r="N47" i="104"/>
  <c r="E47" i="104"/>
  <c r="C47" i="104"/>
  <c r="H47" i="104"/>
  <c r="B47" i="104"/>
  <c r="A47" i="104"/>
  <c r="O46" i="104"/>
  <c r="N46" i="104"/>
  <c r="E46" i="104"/>
  <c r="C46" i="104"/>
  <c r="B46" i="104"/>
  <c r="A46" i="104"/>
  <c r="O45" i="104"/>
  <c r="N45" i="104"/>
  <c r="E45" i="104"/>
  <c r="C45" i="104"/>
  <c r="H45" i="104"/>
  <c r="B45" i="104"/>
  <c r="A45" i="104"/>
  <c r="O44" i="104"/>
  <c r="N44" i="104"/>
  <c r="E44" i="104"/>
  <c r="C44" i="104"/>
  <c r="B44" i="104"/>
  <c r="A44" i="104"/>
  <c r="O43" i="104"/>
  <c r="N43" i="104"/>
  <c r="E43" i="104"/>
  <c r="C43" i="104"/>
  <c r="H43" i="104"/>
  <c r="B43" i="104"/>
  <c r="A43" i="104"/>
  <c r="O42" i="104"/>
  <c r="N42" i="104"/>
  <c r="E42" i="104"/>
  <c r="G42" i="104"/>
  <c r="C42" i="104"/>
  <c r="B42" i="104"/>
  <c r="A42" i="104"/>
  <c r="O41" i="104"/>
  <c r="N41" i="104"/>
  <c r="E41" i="104"/>
  <c r="C41" i="104"/>
  <c r="H41" i="104"/>
  <c r="B41" i="104"/>
  <c r="A41" i="104"/>
  <c r="O40" i="104"/>
  <c r="N40" i="104"/>
  <c r="E40" i="104"/>
  <c r="G40" i="104"/>
  <c r="C40" i="104"/>
  <c r="B40" i="104"/>
  <c r="A40" i="104"/>
  <c r="O39" i="104"/>
  <c r="N39" i="104"/>
  <c r="E39" i="104"/>
  <c r="C39" i="104"/>
  <c r="H39" i="104"/>
  <c r="B39" i="104"/>
  <c r="A39" i="104"/>
  <c r="O38" i="104"/>
  <c r="N38" i="104"/>
  <c r="E38" i="104"/>
  <c r="G38" i="104"/>
  <c r="C38" i="104"/>
  <c r="B38" i="104"/>
  <c r="A38" i="104"/>
  <c r="O37" i="104"/>
  <c r="N37" i="104"/>
  <c r="E37" i="104"/>
  <c r="C37" i="104"/>
  <c r="H37" i="104"/>
  <c r="B37" i="104"/>
  <c r="A37" i="104"/>
  <c r="O36" i="104"/>
  <c r="N36" i="104"/>
  <c r="E36" i="104"/>
  <c r="G36" i="104"/>
  <c r="C36" i="104"/>
  <c r="B36" i="104"/>
  <c r="A36" i="104"/>
  <c r="O35" i="104"/>
  <c r="N35" i="104"/>
  <c r="E35" i="104"/>
  <c r="C35" i="104"/>
  <c r="H35" i="104"/>
  <c r="B35" i="104"/>
  <c r="A35" i="104"/>
  <c r="O34" i="104"/>
  <c r="N34" i="104"/>
  <c r="E34" i="104"/>
  <c r="G34" i="104"/>
  <c r="C34" i="104"/>
  <c r="B34" i="104"/>
  <c r="A34" i="104"/>
  <c r="O33" i="104"/>
  <c r="N33" i="104"/>
  <c r="E33" i="104"/>
  <c r="C33" i="104"/>
  <c r="H33" i="104"/>
  <c r="B33" i="104"/>
  <c r="A33" i="104"/>
  <c r="O32" i="104"/>
  <c r="N32" i="104"/>
  <c r="E32" i="104"/>
  <c r="G32" i="104"/>
  <c r="C32" i="104"/>
  <c r="B32" i="104"/>
  <c r="A32" i="104"/>
  <c r="O31" i="104"/>
  <c r="N31" i="104"/>
  <c r="E31" i="104"/>
  <c r="C31" i="104"/>
  <c r="H31" i="104"/>
  <c r="B31" i="104"/>
  <c r="A31" i="104"/>
  <c r="O30" i="104"/>
  <c r="N30" i="104"/>
  <c r="E30" i="104"/>
  <c r="G30" i="104"/>
  <c r="C30" i="104"/>
  <c r="B30" i="104"/>
  <c r="A30" i="104"/>
  <c r="O29" i="104"/>
  <c r="N29" i="104"/>
  <c r="E29" i="104"/>
  <c r="C29" i="104"/>
  <c r="H29" i="104"/>
  <c r="B29" i="104"/>
  <c r="A29" i="104"/>
  <c r="O28" i="104"/>
  <c r="N28" i="104"/>
  <c r="E28" i="104"/>
  <c r="G28" i="104"/>
  <c r="C28" i="104"/>
  <c r="B28" i="104"/>
  <c r="A28" i="104"/>
  <c r="O27" i="104"/>
  <c r="N27" i="104"/>
  <c r="E27" i="104"/>
  <c r="C27" i="104"/>
  <c r="H27" i="104"/>
  <c r="B27" i="104"/>
  <c r="A27" i="104"/>
  <c r="O26" i="104"/>
  <c r="N26" i="104"/>
  <c r="E26" i="104"/>
  <c r="C26" i="104"/>
  <c r="B26" i="104"/>
  <c r="A26" i="104"/>
  <c r="O21" i="104"/>
  <c r="M21" i="104"/>
  <c r="M243" i="104"/>
  <c r="L21" i="104"/>
  <c r="L243" i="104"/>
  <c r="F21" i="104"/>
  <c r="F243" i="104"/>
  <c r="D21" i="104"/>
  <c r="D243" i="104"/>
  <c r="O20" i="104"/>
  <c r="N20" i="104"/>
  <c r="E20" i="104"/>
  <c r="C20" i="104"/>
  <c r="O19" i="104"/>
  <c r="N19" i="104"/>
  <c r="E19" i="104"/>
  <c r="C19" i="104"/>
  <c r="O18" i="104"/>
  <c r="N18" i="104"/>
  <c r="E18" i="104"/>
  <c r="C18" i="104"/>
  <c r="O17" i="104"/>
  <c r="N17" i="104"/>
  <c r="E17" i="104"/>
  <c r="C17" i="104"/>
  <c r="O16" i="104"/>
  <c r="N16" i="104"/>
  <c r="E16" i="104"/>
  <c r="C16" i="104"/>
  <c r="O15" i="104"/>
  <c r="N15" i="104"/>
  <c r="E15" i="104"/>
  <c r="C15" i="104"/>
  <c r="O14" i="104"/>
  <c r="N14" i="104"/>
  <c r="E14" i="104"/>
  <c r="C14" i="104"/>
  <c r="O13" i="104"/>
  <c r="N13" i="104"/>
  <c r="E13" i="104"/>
  <c r="C13" i="104"/>
  <c r="O12" i="104"/>
  <c r="N12" i="104"/>
  <c r="E12" i="104"/>
  <c r="C12" i="104"/>
  <c r="O11" i="104"/>
  <c r="N11" i="104"/>
  <c r="E11" i="104"/>
  <c r="C11" i="104"/>
  <c r="O10" i="104"/>
  <c r="N10" i="104"/>
  <c r="E10" i="104"/>
  <c r="C10" i="104"/>
  <c r="O9" i="104"/>
  <c r="N9" i="104"/>
  <c r="E9" i="104"/>
  <c r="C9" i="104"/>
  <c r="O8" i="104"/>
  <c r="N8" i="104"/>
  <c r="N21" i="104"/>
  <c r="E8" i="104"/>
  <c r="C8" i="104"/>
  <c r="C21" i="104"/>
  <c r="I4" i="104"/>
  <c r="G4" i="104"/>
  <c r="I3" i="104"/>
  <c r="G3" i="104"/>
  <c r="D3" i="104"/>
  <c r="A1" i="104"/>
  <c r="J242" i="86"/>
  <c r="L242" i="86"/>
  <c r="I242" i="86"/>
  <c r="D242" i="86"/>
  <c r="C242" i="86"/>
  <c r="L241" i="86"/>
  <c r="K241" i="86"/>
  <c r="F241" i="86"/>
  <c r="E241" i="86"/>
  <c r="L240" i="86"/>
  <c r="K240" i="86"/>
  <c r="F240" i="86"/>
  <c r="E240" i="86"/>
  <c r="L239" i="86"/>
  <c r="K239" i="86"/>
  <c r="F239" i="86"/>
  <c r="E239" i="86"/>
  <c r="L238" i="86"/>
  <c r="K238" i="86"/>
  <c r="F238" i="86"/>
  <c r="E238" i="86"/>
  <c r="L237" i="86"/>
  <c r="K237" i="86"/>
  <c r="F237" i="86"/>
  <c r="E237" i="86"/>
  <c r="L236" i="86"/>
  <c r="K236" i="86"/>
  <c r="F236" i="86"/>
  <c r="E236" i="86"/>
  <c r="L235" i="86"/>
  <c r="K235" i="86"/>
  <c r="F235" i="86"/>
  <c r="E235" i="86"/>
  <c r="L234" i="86"/>
  <c r="K234" i="86"/>
  <c r="F234" i="86"/>
  <c r="E234" i="86"/>
  <c r="L233" i="86"/>
  <c r="K233" i="86"/>
  <c r="F233" i="86"/>
  <c r="E233" i="86"/>
  <c r="L232" i="86"/>
  <c r="K232" i="86"/>
  <c r="F232" i="86"/>
  <c r="E232" i="86"/>
  <c r="L231" i="86"/>
  <c r="K231" i="86"/>
  <c r="F231" i="86"/>
  <c r="E231" i="86"/>
  <c r="L230" i="86"/>
  <c r="K230" i="86"/>
  <c r="F230" i="86"/>
  <c r="E230" i="86"/>
  <c r="L229" i="86"/>
  <c r="K229" i="86"/>
  <c r="F229" i="86"/>
  <c r="E229" i="86"/>
  <c r="L228" i="86"/>
  <c r="K228" i="86"/>
  <c r="F228" i="86"/>
  <c r="E228" i="86"/>
  <c r="L227" i="86"/>
  <c r="K227" i="86"/>
  <c r="F227" i="86"/>
  <c r="E227" i="86"/>
  <c r="L226" i="86"/>
  <c r="K226" i="86"/>
  <c r="F226" i="86"/>
  <c r="E226" i="86"/>
  <c r="L225" i="86"/>
  <c r="K225" i="86"/>
  <c r="F225" i="86"/>
  <c r="E225" i="86"/>
  <c r="L224" i="86"/>
  <c r="K224" i="86"/>
  <c r="F224" i="86"/>
  <c r="E224" i="86"/>
  <c r="L223" i="86"/>
  <c r="K223" i="86"/>
  <c r="F223" i="86"/>
  <c r="E223" i="86"/>
  <c r="L222" i="86"/>
  <c r="K222" i="86"/>
  <c r="F222" i="86"/>
  <c r="E222" i="86"/>
  <c r="L221" i="86"/>
  <c r="K221" i="86"/>
  <c r="F221" i="86"/>
  <c r="E221" i="86"/>
  <c r="L220" i="86"/>
  <c r="K220" i="86"/>
  <c r="F220" i="86"/>
  <c r="E220" i="86"/>
  <c r="L219" i="86"/>
  <c r="K219" i="86"/>
  <c r="F219" i="86"/>
  <c r="E219" i="86"/>
  <c r="L218" i="86"/>
  <c r="K218" i="86"/>
  <c r="F218" i="86"/>
  <c r="E218" i="86"/>
  <c r="L217" i="86"/>
  <c r="K217" i="86"/>
  <c r="F217" i="86"/>
  <c r="E217" i="86"/>
  <c r="L216" i="86"/>
  <c r="K216" i="86"/>
  <c r="F216" i="86"/>
  <c r="E216" i="86"/>
  <c r="L215" i="86"/>
  <c r="K215" i="86"/>
  <c r="F215" i="86"/>
  <c r="E215" i="86"/>
  <c r="L214" i="86"/>
  <c r="K214" i="86"/>
  <c r="F214" i="86"/>
  <c r="E214" i="86"/>
  <c r="L213" i="86"/>
  <c r="K213" i="86"/>
  <c r="F213" i="86"/>
  <c r="E213" i="86"/>
  <c r="L212" i="86"/>
  <c r="K212" i="86"/>
  <c r="F212" i="86"/>
  <c r="E212" i="86"/>
  <c r="L211" i="86"/>
  <c r="K211" i="86"/>
  <c r="F211" i="86"/>
  <c r="E211" i="86"/>
  <c r="L210" i="86"/>
  <c r="K210" i="86"/>
  <c r="F210" i="86"/>
  <c r="E210" i="86"/>
  <c r="L209" i="86"/>
  <c r="K209" i="86"/>
  <c r="F209" i="86"/>
  <c r="E209" i="86"/>
  <c r="L208" i="86"/>
  <c r="K208" i="86"/>
  <c r="F208" i="86"/>
  <c r="E208" i="86"/>
  <c r="L207" i="86"/>
  <c r="K207" i="86"/>
  <c r="F207" i="86"/>
  <c r="E207" i="86"/>
  <c r="L206" i="86"/>
  <c r="K206" i="86"/>
  <c r="F206" i="86"/>
  <c r="E206" i="86"/>
  <c r="L205" i="86"/>
  <c r="K205" i="86"/>
  <c r="F205" i="86"/>
  <c r="E205" i="86"/>
  <c r="L204" i="86"/>
  <c r="K204" i="86"/>
  <c r="F204" i="86"/>
  <c r="E204" i="86"/>
  <c r="L203" i="86"/>
  <c r="K203" i="86"/>
  <c r="F203" i="86"/>
  <c r="E203" i="86"/>
  <c r="L202" i="86"/>
  <c r="K202" i="86"/>
  <c r="F202" i="86"/>
  <c r="E202" i="86"/>
  <c r="L201" i="86"/>
  <c r="K201" i="86"/>
  <c r="F201" i="86"/>
  <c r="E201" i="86"/>
  <c r="L200" i="86"/>
  <c r="K200" i="86"/>
  <c r="F200" i="86"/>
  <c r="E200" i="86"/>
  <c r="L199" i="86"/>
  <c r="K199" i="86"/>
  <c r="F199" i="86"/>
  <c r="E199" i="86"/>
  <c r="L198" i="86"/>
  <c r="K198" i="86"/>
  <c r="F198" i="86"/>
  <c r="E198" i="86"/>
  <c r="L197" i="86"/>
  <c r="K197" i="86"/>
  <c r="F197" i="86"/>
  <c r="E197" i="86"/>
  <c r="L196" i="86"/>
  <c r="K196" i="86"/>
  <c r="F196" i="86"/>
  <c r="E196" i="86"/>
  <c r="L195" i="86"/>
  <c r="K195" i="86"/>
  <c r="F195" i="86"/>
  <c r="E195" i="86"/>
  <c r="L194" i="86"/>
  <c r="K194" i="86"/>
  <c r="F194" i="86"/>
  <c r="E194" i="86"/>
  <c r="L193" i="86"/>
  <c r="K193" i="86"/>
  <c r="F193" i="86"/>
  <c r="E193" i="86"/>
  <c r="L192" i="86"/>
  <c r="K192" i="86"/>
  <c r="F192" i="86"/>
  <c r="E192" i="86"/>
  <c r="L191" i="86"/>
  <c r="K191" i="86"/>
  <c r="F191" i="86"/>
  <c r="E191" i="86"/>
  <c r="L190" i="86"/>
  <c r="K190" i="86"/>
  <c r="F190" i="86"/>
  <c r="E190" i="86"/>
  <c r="L189" i="86"/>
  <c r="K189" i="86"/>
  <c r="F189" i="86"/>
  <c r="E189" i="86"/>
  <c r="L188" i="86"/>
  <c r="K188" i="86"/>
  <c r="F188" i="86"/>
  <c r="E188" i="86"/>
  <c r="L187" i="86"/>
  <c r="K187" i="86"/>
  <c r="F187" i="86"/>
  <c r="E187" i="86"/>
  <c r="L186" i="86"/>
  <c r="K186" i="86"/>
  <c r="F186" i="86"/>
  <c r="E186" i="86"/>
  <c r="L185" i="86"/>
  <c r="K185" i="86"/>
  <c r="F185" i="86"/>
  <c r="E185" i="86"/>
  <c r="L184" i="86"/>
  <c r="K184" i="86"/>
  <c r="F184" i="86"/>
  <c r="E184" i="86"/>
  <c r="L183" i="86"/>
  <c r="K183" i="86"/>
  <c r="F183" i="86"/>
  <c r="E183" i="86"/>
  <c r="L182" i="86"/>
  <c r="K182" i="86"/>
  <c r="F182" i="86"/>
  <c r="E182" i="86"/>
  <c r="L181" i="86"/>
  <c r="K181" i="86"/>
  <c r="F181" i="86"/>
  <c r="E181" i="86"/>
  <c r="L180" i="86"/>
  <c r="K180" i="86"/>
  <c r="F180" i="86"/>
  <c r="E180" i="86"/>
  <c r="L179" i="86"/>
  <c r="K179" i="86"/>
  <c r="F179" i="86"/>
  <c r="E179" i="86"/>
  <c r="L178" i="86"/>
  <c r="K178" i="86"/>
  <c r="F178" i="86"/>
  <c r="E178" i="86"/>
  <c r="L177" i="86"/>
  <c r="K177" i="86"/>
  <c r="F177" i="86"/>
  <c r="E177" i="86"/>
  <c r="L176" i="86"/>
  <c r="K176" i="86"/>
  <c r="F176" i="86"/>
  <c r="E176" i="86"/>
  <c r="L175" i="86"/>
  <c r="K175" i="86"/>
  <c r="F175" i="86"/>
  <c r="E175" i="86"/>
  <c r="L174" i="86"/>
  <c r="K174" i="86"/>
  <c r="F174" i="86"/>
  <c r="E174" i="86"/>
  <c r="L173" i="86"/>
  <c r="K173" i="86"/>
  <c r="F173" i="86"/>
  <c r="E173" i="86"/>
  <c r="L172" i="86"/>
  <c r="K172" i="86"/>
  <c r="F172" i="86"/>
  <c r="E172" i="86"/>
  <c r="L171" i="86"/>
  <c r="K171" i="86"/>
  <c r="F171" i="86"/>
  <c r="E171" i="86"/>
  <c r="L170" i="86"/>
  <c r="K170" i="86"/>
  <c r="F170" i="86"/>
  <c r="E170" i="86"/>
  <c r="L169" i="86"/>
  <c r="K169" i="86"/>
  <c r="F169" i="86"/>
  <c r="E169" i="86"/>
  <c r="L168" i="86"/>
  <c r="K168" i="86"/>
  <c r="F168" i="86"/>
  <c r="E168" i="86"/>
  <c r="L167" i="86"/>
  <c r="K167" i="86"/>
  <c r="F167" i="86"/>
  <c r="E167" i="86"/>
  <c r="L166" i="86"/>
  <c r="K166" i="86"/>
  <c r="F166" i="86"/>
  <c r="E166" i="86"/>
  <c r="L165" i="86"/>
  <c r="K165" i="86"/>
  <c r="F165" i="86"/>
  <c r="E165" i="86"/>
  <c r="L164" i="86"/>
  <c r="K164" i="86"/>
  <c r="F164" i="86"/>
  <c r="E164" i="86"/>
  <c r="L163" i="86"/>
  <c r="K163" i="86"/>
  <c r="F163" i="86"/>
  <c r="E163" i="86"/>
  <c r="L162" i="86"/>
  <c r="K162" i="86"/>
  <c r="F162" i="86"/>
  <c r="E162" i="86"/>
  <c r="L161" i="86"/>
  <c r="K161" i="86"/>
  <c r="F161" i="86"/>
  <c r="E161" i="86"/>
  <c r="L160" i="86"/>
  <c r="K160" i="86"/>
  <c r="F160" i="86"/>
  <c r="E160" i="86"/>
  <c r="L159" i="86"/>
  <c r="K159" i="86"/>
  <c r="F159" i="86"/>
  <c r="E159" i="86"/>
  <c r="L158" i="86"/>
  <c r="K158" i="86"/>
  <c r="F158" i="86"/>
  <c r="E158" i="86"/>
  <c r="L157" i="86"/>
  <c r="K157" i="86"/>
  <c r="F157" i="86"/>
  <c r="E157" i="86"/>
  <c r="L156" i="86"/>
  <c r="K156" i="86"/>
  <c r="F156" i="86"/>
  <c r="E156" i="86"/>
  <c r="L155" i="86"/>
  <c r="K155" i="86"/>
  <c r="F155" i="86"/>
  <c r="E155" i="86"/>
  <c r="L154" i="86"/>
  <c r="K154" i="86"/>
  <c r="F154" i="86"/>
  <c r="E154" i="86"/>
  <c r="L153" i="86"/>
  <c r="K153" i="86"/>
  <c r="F153" i="86"/>
  <c r="E153" i="86"/>
  <c r="L152" i="86"/>
  <c r="K152" i="86"/>
  <c r="F152" i="86"/>
  <c r="E152" i="86"/>
  <c r="L151" i="86"/>
  <c r="K151" i="86"/>
  <c r="F151" i="86"/>
  <c r="E151" i="86"/>
  <c r="L150" i="86"/>
  <c r="K150" i="86"/>
  <c r="F150" i="86"/>
  <c r="E150" i="86"/>
  <c r="L149" i="86"/>
  <c r="K149" i="86"/>
  <c r="F149" i="86"/>
  <c r="E149" i="86"/>
  <c r="L148" i="86"/>
  <c r="K148" i="86"/>
  <c r="F148" i="86"/>
  <c r="E148" i="86"/>
  <c r="L147" i="86"/>
  <c r="K147" i="86"/>
  <c r="F147" i="86"/>
  <c r="E147" i="86"/>
  <c r="L146" i="86"/>
  <c r="K146" i="86"/>
  <c r="F146" i="86"/>
  <c r="E146" i="86"/>
  <c r="L145" i="86"/>
  <c r="K145" i="86"/>
  <c r="F145" i="86"/>
  <c r="E145" i="86"/>
  <c r="L144" i="86"/>
  <c r="K144" i="86"/>
  <c r="F144" i="86"/>
  <c r="E144" i="86"/>
  <c r="L143" i="86"/>
  <c r="K143" i="86"/>
  <c r="F143" i="86"/>
  <c r="E143" i="86"/>
  <c r="L142" i="86"/>
  <c r="K142" i="86"/>
  <c r="K242" i="86"/>
  <c r="F142" i="86"/>
  <c r="E142" i="86"/>
  <c r="E242" i="86"/>
  <c r="J137" i="86"/>
  <c r="I137" i="86"/>
  <c r="D137" i="86"/>
  <c r="C137" i="86"/>
  <c r="L136" i="86"/>
  <c r="K136" i="86"/>
  <c r="F136" i="86"/>
  <c r="E136" i="86"/>
  <c r="L135" i="86"/>
  <c r="K135" i="86"/>
  <c r="F135" i="86"/>
  <c r="E135" i="86"/>
  <c r="L134" i="86"/>
  <c r="K134" i="86"/>
  <c r="F134" i="86"/>
  <c r="E134" i="86"/>
  <c r="L133" i="86"/>
  <c r="K133" i="86"/>
  <c r="F133" i="86"/>
  <c r="E133" i="86"/>
  <c r="L132" i="86"/>
  <c r="K132" i="86"/>
  <c r="F132" i="86"/>
  <c r="E132" i="86"/>
  <c r="L131" i="86"/>
  <c r="K131" i="86"/>
  <c r="F131" i="86"/>
  <c r="E131" i="86"/>
  <c r="L130" i="86"/>
  <c r="K130" i="86"/>
  <c r="F130" i="86"/>
  <c r="E130" i="86"/>
  <c r="L129" i="86"/>
  <c r="K129" i="86"/>
  <c r="F129" i="86"/>
  <c r="E129" i="86"/>
  <c r="L128" i="86"/>
  <c r="K128" i="86"/>
  <c r="F128" i="86"/>
  <c r="E128" i="86"/>
  <c r="L127" i="86"/>
  <c r="K127" i="86"/>
  <c r="F127" i="86"/>
  <c r="E127" i="86"/>
  <c r="L126" i="86"/>
  <c r="K126" i="86"/>
  <c r="F126" i="86"/>
  <c r="E126" i="86"/>
  <c r="L125" i="86"/>
  <c r="K125" i="86"/>
  <c r="F125" i="86"/>
  <c r="E125" i="86"/>
  <c r="L124" i="86"/>
  <c r="K124" i="86"/>
  <c r="F124" i="86"/>
  <c r="E124" i="86"/>
  <c r="L123" i="86"/>
  <c r="K123" i="86"/>
  <c r="F123" i="86"/>
  <c r="E123" i="86"/>
  <c r="L122" i="86"/>
  <c r="K122" i="86"/>
  <c r="F122" i="86"/>
  <c r="E122" i="86"/>
  <c r="L121" i="86"/>
  <c r="K121" i="86"/>
  <c r="F121" i="86"/>
  <c r="E121" i="86"/>
  <c r="L120" i="86"/>
  <c r="K120" i="86"/>
  <c r="F120" i="86"/>
  <c r="E120" i="86"/>
  <c r="L119" i="86"/>
  <c r="K119" i="86"/>
  <c r="F119" i="86"/>
  <c r="E119" i="86"/>
  <c r="L118" i="86"/>
  <c r="K118" i="86"/>
  <c r="F118" i="86"/>
  <c r="E118" i="86"/>
  <c r="L117" i="86"/>
  <c r="K117" i="86"/>
  <c r="F117" i="86"/>
  <c r="E117" i="86"/>
  <c r="L116" i="86"/>
  <c r="K116" i="86"/>
  <c r="F116" i="86"/>
  <c r="E116" i="86"/>
  <c r="L115" i="86"/>
  <c r="K115" i="86"/>
  <c r="F115" i="86"/>
  <c r="E115" i="86"/>
  <c r="L114" i="86"/>
  <c r="K114" i="86"/>
  <c r="F114" i="86"/>
  <c r="E114" i="86"/>
  <c r="L113" i="86"/>
  <c r="K113" i="86"/>
  <c r="F113" i="86"/>
  <c r="E113" i="86"/>
  <c r="L112" i="86"/>
  <c r="K112" i="86"/>
  <c r="F112" i="86"/>
  <c r="E112" i="86"/>
  <c r="L111" i="86"/>
  <c r="K111" i="86"/>
  <c r="F111" i="86"/>
  <c r="E111" i="86"/>
  <c r="L110" i="86"/>
  <c r="K110" i="86"/>
  <c r="F110" i="86"/>
  <c r="E110" i="86"/>
  <c r="L109" i="86"/>
  <c r="K109" i="86"/>
  <c r="F109" i="86"/>
  <c r="E109" i="86"/>
  <c r="L108" i="86"/>
  <c r="K108" i="86"/>
  <c r="F108" i="86"/>
  <c r="E108" i="86"/>
  <c r="L107" i="86"/>
  <c r="K107" i="86"/>
  <c r="F107" i="86"/>
  <c r="E107" i="86"/>
  <c r="L106" i="86"/>
  <c r="K106" i="86"/>
  <c r="F106" i="86"/>
  <c r="E106" i="86"/>
  <c r="L105" i="86"/>
  <c r="K105" i="86"/>
  <c r="F105" i="86"/>
  <c r="E105" i="86"/>
  <c r="L104" i="86"/>
  <c r="K104" i="86"/>
  <c r="F104" i="86"/>
  <c r="E104" i="86"/>
  <c r="L103" i="86"/>
  <c r="K103" i="86"/>
  <c r="F103" i="86"/>
  <c r="E103" i="86"/>
  <c r="L102" i="86"/>
  <c r="K102" i="86"/>
  <c r="F102" i="86"/>
  <c r="E102" i="86"/>
  <c r="L101" i="86"/>
  <c r="K101" i="86"/>
  <c r="F101" i="86"/>
  <c r="E101" i="86"/>
  <c r="L100" i="86"/>
  <c r="K100" i="86"/>
  <c r="F100" i="86"/>
  <c r="E100" i="86"/>
  <c r="L99" i="86"/>
  <c r="K99" i="86"/>
  <c r="F99" i="86"/>
  <c r="E99" i="86"/>
  <c r="L98" i="86"/>
  <c r="K98" i="86"/>
  <c r="F98" i="86"/>
  <c r="E98" i="86"/>
  <c r="L97" i="86"/>
  <c r="K97" i="86"/>
  <c r="F97" i="86"/>
  <c r="E97" i="86"/>
  <c r="L96" i="86"/>
  <c r="K96" i="86"/>
  <c r="F96" i="86"/>
  <c r="E96" i="86"/>
  <c r="L95" i="86"/>
  <c r="K95" i="86"/>
  <c r="F95" i="86"/>
  <c r="E95" i="86"/>
  <c r="L94" i="86"/>
  <c r="K94" i="86"/>
  <c r="F94" i="86"/>
  <c r="E94" i="86"/>
  <c r="L93" i="86"/>
  <c r="K93" i="86"/>
  <c r="F93" i="86"/>
  <c r="E93" i="86"/>
  <c r="L92" i="86"/>
  <c r="K92" i="86"/>
  <c r="F92" i="86"/>
  <c r="E92" i="86"/>
  <c r="L91" i="86"/>
  <c r="K91" i="86"/>
  <c r="F91" i="86"/>
  <c r="E91" i="86"/>
  <c r="L90" i="86"/>
  <c r="K90" i="86"/>
  <c r="F90" i="86"/>
  <c r="E90" i="86"/>
  <c r="L89" i="86"/>
  <c r="K89" i="86"/>
  <c r="F89" i="86"/>
  <c r="E89" i="86"/>
  <c r="L88" i="86"/>
  <c r="K88" i="86"/>
  <c r="F88" i="86"/>
  <c r="E88" i="86"/>
  <c r="L87" i="86"/>
  <c r="K87" i="86"/>
  <c r="F87" i="86"/>
  <c r="E87" i="86"/>
  <c r="L86" i="86"/>
  <c r="K86" i="86"/>
  <c r="F86" i="86"/>
  <c r="E86" i="86"/>
  <c r="L85" i="86"/>
  <c r="K85" i="86"/>
  <c r="F85" i="86"/>
  <c r="E85" i="86"/>
  <c r="L84" i="86"/>
  <c r="K84" i="86"/>
  <c r="F84" i="86"/>
  <c r="E84" i="86"/>
  <c r="L83" i="86"/>
  <c r="K83" i="86"/>
  <c r="F83" i="86"/>
  <c r="E83" i="86"/>
  <c r="L82" i="86"/>
  <c r="K82" i="86"/>
  <c r="F82" i="86"/>
  <c r="E82" i="86"/>
  <c r="L81" i="86"/>
  <c r="K81" i="86"/>
  <c r="F81" i="86"/>
  <c r="E81" i="86"/>
  <c r="L80" i="86"/>
  <c r="K80" i="86"/>
  <c r="F80" i="86"/>
  <c r="E80" i="86"/>
  <c r="L79" i="86"/>
  <c r="K79" i="86"/>
  <c r="F79" i="86"/>
  <c r="E79" i="86"/>
  <c r="L78" i="86"/>
  <c r="K78" i="86"/>
  <c r="F78" i="86"/>
  <c r="E78" i="86"/>
  <c r="L77" i="86"/>
  <c r="K77" i="86"/>
  <c r="F77" i="86"/>
  <c r="E77" i="86"/>
  <c r="L76" i="86"/>
  <c r="K76" i="86"/>
  <c r="F76" i="86"/>
  <c r="E76" i="86"/>
  <c r="L75" i="86"/>
  <c r="K75" i="86"/>
  <c r="F75" i="86"/>
  <c r="E75" i="86"/>
  <c r="L74" i="86"/>
  <c r="K74" i="86"/>
  <c r="F74" i="86"/>
  <c r="E74" i="86"/>
  <c r="L73" i="86"/>
  <c r="K73" i="86"/>
  <c r="F73" i="86"/>
  <c r="E73" i="86"/>
  <c r="L72" i="86"/>
  <c r="K72" i="86"/>
  <c r="F72" i="86"/>
  <c r="E72" i="86"/>
  <c r="L71" i="86"/>
  <c r="K71" i="86"/>
  <c r="F71" i="86"/>
  <c r="E71" i="86"/>
  <c r="L70" i="86"/>
  <c r="K70" i="86"/>
  <c r="F70" i="86"/>
  <c r="E70" i="86"/>
  <c r="L69" i="86"/>
  <c r="K69" i="86"/>
  <c r="F69" i="86"/>
  <c r="E69" i="86"/>
  <c r="L68" i="86"/>
  <c r="K68" i="86"/>
  <c r="F68" i="86"/>
  <c r="E68" i="86"/>
  <c r="L67" i="86"/>
  <c r="K67" i="86"/>
  <c r="F67" i="86"/>
  <c r="E67" i="86"/>
  <c r="L66" i="86"/>
  <c r="K66" i="86"/>
  <c r="F66" i="86"/>
  <c r="E66" i="86"/>
  <c r="L65" i="86"/>
  <c r="K65" i="86"/>
  <c r="F65" i="86"/>
  <c r="E65" i="86"/>
  <c r="L64" i="86"/>
  <c r="K64" i="86"/>
  <c r="F64" i="86"/>
  <c r="E64" i="86"/>
  <c r="L63" i="86"/>
  <c r="K63" i="86"/>
  <c r="F63" i="86"/>
  <c r="E63" i="86"/>
  <c r="L62" i="86"/>
  <c r="K62" i="86"/>
  <c r="F62" i="86"/>
  <c r="E62" i="86"/>
  <c r="L61" i="86"/>
  <c r="K61" i="86"/>
  <c r="F61" i="86"/>
  <c r="E61" i="86"/>
  <c r="L60" i="86"/>
  <c r="K60" i="86"/>
  <c r="F60" i="86"/>
  <c r="E60" i="86"/>
  <c r="L59" i="86"/>
  <c r="K59" i="86"/>
  <c r="F59" i="86"/>
  <c r="E59" i="86"/>
  <c r="L58" i="86"/>
  <c r="K58" i="86"/>
  <c r="F58" i="86"/>
  <c r="E58" i="86"/>
  <c r="L57" i="86"/>
  <c r="K57" i="86"/>
  <c r="F57" i="86"/>
  <c r="E57" i="86"/>
  <c r="L56" i="86"/>
  <c r="K56" i="86"/>
  <c r="F56" i="86"/>
  <c r="E56" i="86"/>
  <c r="L55" i="86"/>
  <c r="K55" i="86"/>
  <c r="F55" i="86"/>
  <c r="E55" i="86"/>
  <c r="L54" i="86"/>
  <c r="K54" i="86"/>
  <c r="F54" i="86"/>
  <c r="E54" i="86"/>
  <c r="L53" i="86"/>
  <c r="K53" i="86"/>
  <c r="F53" i="86"/>
  <c r="E53" i="86"/>
  <c r="L52" i="86"/>
  <c r="K52" i="86"/>
  <c r="F52" i="86"/>
  <c r="E52" i="86"/>
  <c r="L51" i="86"/>
  <c r="K51" i="86"/>
  <c r="F51" i="86"/>
  <c r="E51" i="86"/>
  <c r="L50" i="86"/>
  <c r="K50" i="86"/>
  <c r="F50" i="86"/>
  <c r="E50" i="86"/>
  <c r="L49" i="86"/>
  <c r="K49" i="86"/>
  <c r="F49" i="86"/>
  <c r="E49" i="86"/>
  <c r="L48" i="86"/>
  <c r="K48" i="86"/>
  <c r="F48" i="86"/>
  <c r="E48" i="86"/>
  <c r="L47" i="86"/>
  <c r="K47" i="86"/>
  <c r="F47" i="86"/>
  <c r="E47" i="86"/>
  <c r="L46" i="86"/>
  <c r="K46" i="86"/>
  <c r="F46" i="86"/>
  <c r="E46" i="86"/>
  <c r="L45" i="86"/>
  <c r="K45" i="86"/>
  <c r="F45" i="86"/>
  <c r="E45" i="86"/>
  <c r="L44" i="86"/>
  <c r="K44" i="86"/>
  <c r="F44" i="86"/>
  <c r="E44" i="86"/>
  <c r="L43" i="86"/>
  <c r="K43" i="86"/>
  <c r="F43" i="86"/>
  <c r="E43" i="86"/>
  <c r="L42" i="86"/>
  <c r="K42" i="86"/>
  <c r="F42" i="86"/>
  <c r="E42" i="86"/>
  <c r="L41" i="86"/>
  <c r="K41" i="86"/>
  <c r="F41" i="86"/>
  <c r="E41" i="86"/>
  <c r="L40" i="86"/>
  <c r="K40" i="86"/>
  <c r="F40" i="86"/>
  <c r="E40" i="86"/>
  <c r="L39" i="86"/>
  <c r="K39" i="86"/>
  <c r="F39" i="86"/>
  <c r="E39" i="86"/>
  <c r="L38" i="86"/>
  <c r="K38" i="86"/>
  <c r="F38" i="86"/>
  <c r="E38" i="86"/>
  <c r="L37" i="86"/>
  <c r="K37" i="86"/>
  <c r="F37" i="86"/>
  <c r="E37" i="86"/>
  <c r="L36" i="86"/>
  <c r="K36" i="86"/>
  <c r="F36" i="86"/>
  <c r="E36" i="86"/>
  <c r="L35" i="86"/>
  <c r="K35" i="86"/>
  <c r="F35" i="86"/>
  <c r="E35" i="86"/>
  <c r="L34" i="86"/>
  <c r="K34" i="86"/>
  <c r="F34" i="86"/>
  <c r="E34" i="86"/>
  <c r="L33" i="86"/>
  <c r="K33" i="86"/>
  <c r="F33" i="86"/>
  <c r="E33" i="86"/>
  <c r="L32" i="86"/>
  <c r="K32" i="86"/>
  <c r="F32" i="86"/>
  <c r="E32" i="86"/>
  <c r="L31" i="86"/>
  <c r="K31" i="86"/>
  <c r="F31" i="86"/>
  <c r="E31" i="86"/>
  <c r="L30" i="86"/>
  <c r="K30" i="86"/>
  <c r="F30" i="86"/>
  <c r="E30" i="86"/>
  <c r="L29" i="86"/>
  <c r="K29" i="86"/>
  <c r="F29" i="86"/>
  <c r="E29" i="86"/>
  <c r="L28" i="86"/>
  <c r="K28" i="86"/>
  <c r="F28" i="86"/>
  <c r="E28" i="86"/>
  <c r="L27" i="86"/>
  <c r="K27" i="86"/>
  <c r="K137" i="86"/>
  <c r="F27" i="86"/>
  <c r="E27" i="86"/>
  <c r="J22" i="86"/>
  <c r="I22" i="86"/>
  <c r="I244" i="86"/>
  <c r="D22" i="86"/>
  <c r="C22" i="86"/>
  <c r="C244" i="86"/>
  <c r="L21" i="86"/>
  <c r="K21" i="86"/>
  <c r="F21" i="86"/>
  <c r="E21" i="86"/>
  <c r="L20" i="86"/>
  <c r="K20" i="86"/>
  <c r="F20" i="86"/>
  <c r="E20" i="86"/>
  <c r="L19" i="86"/>
  <c r="K19" i="86"/>
  <c r="F19" i="86"/>
  <c r="E19" i="86"/>
  <c r="L18" i="86"/>
  <c r="K18" i="86"/>
  <c r="F18" i="86"/>
  <c r="E18" i="86"/>
  <c r="L17" i="86"/>
  <c r="K17" i="86"/>
  <c r="F17" i="86"/>
  <c r="E17" i="86"/>
  <c r="L16" i="86"/>
  <c r="K16" i="86"/>
  <c r="F16" i="86"/>
  <c r="E16" i="86"/>
  <c r="L15" i="86"/>
  <c r="K15" i="86"/>
  <c r="F15" i="86"/>
  <c r="E15" i="86"/>
  <c r="L14" i="86"/>
  <c r="K14" i="86"/>
  <c r="F14" i="86"/>
  <c r="E14" i="86"/>
  <c r="L13" i="86"/>
  <c r="K13" i="86"/>
  <c r="F13" i="86"/>
  <c r="E13" i="86"/>
  <c r="L12" i="86"/>
  <c r="K12" i="86"/>
  <c r="F12" i="86"/>
  <c r="E12" i="86"/>
  <c r="L11" i="86"/>
  <c r="K11" i="86"/>
  <c r="F11" i="86"/>
  <c r="E11" i="86"/>
  <c r="L10" i="86"/>
  <c r="K10" i="86"/>
  <c r="F10" i="86"/>
  <c r="E10" i="86"/>
  <c r="L9" i="86"/>
  <c r="K9" i="86"/>
  <c r="K22" i="86"/>
  <c r="F9" i="86"/>
  <c r="E9" i="86"/>
  <c r="E22" i="86"/>
  <c r="I4" i="86"/>
  <c r="G4" i="86"/>
  <c r="I3" i="86"/>
  <c r="G3" i="86"/>
  <c r="D3" i="86"/>
  <c r="A1" i="86"/>
  <c r="A1" i="41"/>
  <c r="A1" i="30"/>
  <c r="X77" i="4"/>
  <c r="X76" i="4"/>
  <c r="X75" i="4"/>
  <c r="X74" i="4"/>
  <c r="X73" i="4"/>
  <c r="X72" i="4"/>
  <c r="X71" i="4"/>
  <c r="X70" i="4"/>
  <c r="X69" i="4"/>
  <c r="X68" i="4"/>
  <c r="X67" i="4"/>
  <c r="X66" i="4"/>
  <c r="X65" i="4"/>
  <c r="X64" i="4"/>
  <c r="X63" i="4"/>
  <c r="X62" i="4"/>
  <c r="X61" i="4"/>
  <c r="X60" i="4"/>
  <c r="X59" i="4"/>
  <c r="X58" i="4"/>
  <c r="X57" i="4"/>
  <c r="X56" i="4"/>
  <c r="X55" i="4"/>
  <c r="X54" i="4"/>
  <c r="X53" i="4"/>
  <c r="X38" i="4"/>
  <c r="X37" i="4"/>
  <c r="X36" i="4"/>
  <c r="X35" i="4"/>
  <c r="X34" i="4"/>
  <c r="X33" i="4"/>
  <c r="X32" i="4"/>
  <c r="X31" i="4"/>
  <c r="X30" i="4"/>
  <c r="X29" i="4"/>
  <c r="X28" i="4"/>
  <c r="X27" i="4"/>
  <c r="X26" i="4"/>
  <c r="X25" i="4"/>
  <c r="X24" i="4"/>
  <c r="X23" i="4"/>
  <c r="X22" i="4"/>
  <c r="X21" i="4"/>
  <c r="X20" i="4"/>
  <c r="X19" i="4"/>
  <c r="X18" i="4"/>
  <c r="X17" i="4"/>
  <c r="X16" i="4"/>
  <c r="X15" i="4"/>
  <c r="X14" i="4"/>
  <c r="X13" i="4"/>
  <c r="X12" i="4"/>
  <c r="X11" i="4"/>
  <c r="X10" i="4"/>
  <c r="X9" i="4"/>
  <c r="B1" i="4"/>
  <c r="U42" i="39"/>
  <c r="T42" i="39"/>
  <c r="P42" i="39"/>
  <c r="O42" i="39"/>
  <c r="V41" i="39"/>
  <c r="Q41" i="39"/>
  <c r="V39" i="39"/>
  <c r="Q39" i="39"/>
  <c r="V38" i="39"/>
  <c r="Q38" i="39"/>
  <c r="V37" i="39"/>
  <c r="Q37" i="39"/>
  <c r="V36" i="39"/>
  <c r="Q36" i="39"/>
  <c r="V35" i="39"/>
  <c r="V42" i="39"/>
  <c r="Q35" i="39"/>
  <c r="Q42" i="39"/>
  <c r="O29" i="39"/>
  <c r="M1" i="39"/>
  <c r="M30" i="101"/>
  <c r="L30" i="101"/>
  <c r="G30" i="101"/>
  <c r="F30" i="101"/>
  <c r="M29" i="101"/>
  <c r="L29" i="101"/>
  <c r="G29" i="101"/>
  <c r="F29" i="101"/>
  <c r="M28" i="101"/>
  <c r="K28" i="101"/>
  <c r="L28" i="101"/>
  <c r="J28" i="101"/>
  <c r="G28" i="101"/>
  <c r="E28" i="101"/>
  <c r="F28" i="101"/>
  <c r="D28" i="101"/>
  <c r="J23" i="101"/>
  <c r="D23" i="101"/>
  <c r="M15" i="101"/>
  <c r="L15" i="101"/>
  <c r="G15" i="101"/>
  <c r="F15" i="101"/>
  <c r="M14" i="101"/>
  <c r="L14" i="101"/>
  <c r="G14" i="101"/>
  <c r="F14" i="101"/>
  <c r="K13" i="101"/>
  <c r="J13" i="101"/>
  <c r="E13" i="101"/>
  <c r="D13" i="101"/>
  <c r="K10" i="101"/>
  <c r="L10" i="101"/>
  <c r="F10" i="101"/>
  <c r="E10" i="101"/>
  <c r="G10" i="101"/>
  <c r="J8" i="101"/>
  <c r="D8" i="101"/>
  <c r="A1" i="101"/>
  <c r="L159" i="67"/>
  <c r="I159" i="67"/>
  <c r="M159" i="67"/>
  <c r="G159" i="67"/>
  <c r="F159" i="67"/>
  <c r="E159" i="67"/>
  <c r="D159" i="67"/>
  <c r="C159" i="67"/>
  <c r="B159" i="67"/>
  <c r="M158" i="67"/>
  <c r="H158" i="67"/>
  <c r="J158" i="67"/>
  <c r="M157" i="67"/>
  <c r="H157" i="67"/>
  <c r="J157" i="67"/>
  <c r="M156" i="67"/>
  <c r="H156" i="67"/>
  <c r="J156" i="67"/>
  <c r="M155" i="67"/>
  <c r="H155" i="67"/>
  <c r="J155" i="67"/>
  <c r="M154" i="67"/>
  <c r="H154" i="67"/>
  <c r="J154" i="67"/>
  <c r="M153" i="67"/>
  <c r="H153" i="67"/>
  <c r="J153" i="67"/>
  <c r="M152" i="67"/>
  <c r="H152" i="67"/>
  <c r="J152" i="67"/>
  <c r="M151" i="67"/>
  <c r="H151" i="67"/>
  <c r="J151" i="67"/>
  <c r="M150" i="67"/>
  <c r="H150" i="67"/>
  <c r="J150" i="67"/>
  <c r="M149" i="67"/>
  <c r="H149" i="67"/>
  <c r="J149" i="67"/>
  <c r="M148" i="67"/>
  <c r="H148" i="67"/>
  <c r="J148" i="67"/>
  <c r="M147" i="67"/>
  <c r="H147" i="67"/>
  <c r="J147" i="67"/>
  <c r="M146" i="67"/>
  <c r="H146" i="67"/>
  <c r="J146" i="67"/>
  <c r="M145" i="67"/>
  <c r="H145" i="67"/>
  <c r="J145" i="67"/>
  <c r="M144" i="67"/>
  <c r="H144" i="67"/>
  <c r="J144" i="67"/>
  <c r="M143" i="67"/>
  <c r="H143" i="67"/>
  <c r="J143" i="67"/>
  <c r="M142" i="67"/>
  <c r="H142" i="67"/>
  <c r="J142" i="67"/>
  <c r="M141" i="67"/>
  <c r="H141" i="67"/>
  <c r="J141" i="67"/>
  <c r="M140" i="67"/>
  <c r="H140" i="67"/>
  <c r="J140" i="67"/>
  <c r="M139" i="67"/>
  <c r="H139" i="67"/>
  <c r="J139" i="67"/>
  <c r="M138" i="67"/>
  <c r="H138" i="67"/>
  <c r="J138" i="67"/>
  <c r="M137" i="67"/>
  <c r="H137" i="67"/>
  <c r="J137" i="67"/>
  <c r="M136" i="67"/>
  <c r="H136" i="67"/>
  <c r="J136" i="67"/>
  <c r="M135" i="67"/>
  <c r="H135" i="67"/>
  <c r="J135" i="67"/>
  <c r="M134" i="67"/>
  <c r="H134" i="67"/>
  <c r="J134" i="67"/>
  <c r="M133" i="67"/>
  <c r="H133" i="67"/>
  <c r="J133" i="67"/>
  <c r="M132" i="67"/>
  <c r="H132" i="67"/>
  <c r="J132" i="67"/>
  <c r="M131" i="67"/>
  <c r="H131" i="67"/>
  <c r="J131" i="67"/>
  <c r="M130" i="67"/>
  <c r="H130" i="67"/>
  <c r="J130" i="67"/>
  <c r="M129" i="67"/>
  <c r="H129" i="67"/>
  <c r="J129" i="67"/>
  <c r="M128" i="67"/>
  <c r="H128" i="67"/>
  <c r="J128" i="67"/>
  <c r="M127" i="67"/>
  <c r="H127" i="67"/>
  <c r="J127" i="67"/>
  <c r="M126" i="67"/>
  <c r="H126" i="67"/>
  <c r="J126" i="67"/>
  <c r="M125" i="67"/>
  <c r="H125" i="67"/>
  <c r="J125" i="67"/>
  <c r="M124" i="67"/>
  <c r="H124" i="67"/>
  <c r="J124" i="67"/>
  <c r="M123" i="67"/>
  <c r="H123" i="67"/>
  <c r="J123" i="67"/>
  <c r="M122" i="67"/>
  <c r="H122" i="67"/>
  <c r="J122" i="67"/>
  <c r="M121" i="67"/>
  <c r="H121" i="67"/>
  <c r="J121" i="67"/>
  <c r="M120" i="67"/>
  <c r="H120" i="67"/>
  <c r="J120" i="67"/>
  <c r="M119" i="67"/>
  <c r="H119" i="67"/>
  <c r="J119" i="67"/>
  <c r="M118" i="67"/>
  <c r="H118" i="67"/>
  <c r="J118" i="67"/>
  <c r="M117" i="67"/>
  <c r="H117" i="67"/>
  <c r="J117" i="67"/>
  <c r="M116" i="67"/>
  <c r="H116" i="67"/>
  <c r="J116" i="67"/>
  <c r="M115" i="67"/>
  <c r="H115" i="67"/>
  <c r="J115" i="67"/>
  <c r="M114" i="67"/>
  <c r="H114" i="67"/>
  <c r="J114" i="67"/>
  <c r="M113" i="67"/>
  <c r="H113" i="67"/>
  <c r="J113" i="67"/>
  <c r="M112" i="67"/>
  <c r="H112" i="67"/>
  <c r="J112" i="67"/>
  <c r="M111" i="67"/>
  <c r="H111" i="67"/>
  <c r="J111" i="67"/>
  <c r="M110" i="67"/>
  <c r="H110" i="67"/>
  <c r="J110" i="67"/>
  <c r="M109" i="67"/>
  <c r="H109" i="67"/>
  <c r="J109" i="67"/>
  <c r="M108" i="67"/>
  <c r="H108" i="67"/>
  <c r="J108" i="67"/>
  <c r="M107" i="67"/>
  <c r="H107" i="67"/>
  <c r="J107" i="67"/>
  <c r="M106" i="67"/>
  <c r="H106" i="67"/>
  <c r="J106" i="67"/>
  <c r="M105" i="67"/>
  <c r="H105" i="67"/>
  <c r="J105" i="67"/>
  <c r="M104" i="67"/>
  <c r="H104" i="67"/>
  <c r="J104" i="67"/>
  <c r="M103" i="67"/>
  <c r="H103" i="67"/>
  <c r="J103" i="67"/>
  <c r="M102" i="67"/>
  <c r="H102" i="67"/>
  <c r="J102" i="67"/>
  <c r="M101" i="67"/>
  <c r="H101" i="67"/>
  <c r="J101" i="67"/>
  <c r="M100" i="67"/>
  <c r="H100" i="67"/>
  <c r="J100" i="67"/>
  <c r="M99" i="67"/>
  <c r="H99" i="67"/>
  <c r="J99" i="67"/>
  <c r="M98" i="67"/>
  <c r="H98" i="67"/>
  <c r="J98" i="67"/>
  <c r="M97" i="67"/>
  <c r="H97" i="67"/>
  <c r="J97" i="67"/>
  <c r="M96" i="67"/>
  <c r="H96" i="67"/>
  <c r="J96" i="67"/>
  <c r="M95" i="67"/>
  <c r="H95" i="67"/>
  <c r="J95" i="67"/>
  <c r="M94" i="67"/>
  <c r="H94" i="67"/>
  <c r="J94" i="67"/>
  <c r="M93" i="67"/>
  <c r="H93" i="67"/>
  <c r="J93" i="67"/>
  <c r="M92" i="67"/>
  <c r="H92" i="67"/>
  <c r="J92" i="67"/>
  <c r="M91" i="67"/>
  <c r="H91" i="67"/>
  <c r="J91" i="67"/>
  <c r="M90" i="67"/>
  <c r="H90" i="67"/>
  <c r="J90" i="67"/>
  <c r="M89" i="67"/>
  <c r="H89" i="67"/>
  <c r="J89" i="67"/>
  <c r="M88" i="67"/>
  <c r="H88" i="67"/>
  <c r="J88" i="67"/>
  <c r="M87" i="67"/>
  <c r="H87" i="67"/>
  <c r="J87" i="67"/>
  <c r="M86" i="67"/>
  <c r="H86" i="67"/>
  <c r="J86" i="67"/>
  <c r="M85" i="67"/>
  <c r="H85" i="67"/>
  <c r="J85" i="67"/>
  <c r="M84" i="67"/>
  <c r="H84" i="67"/>
  <c r="J84" i="67"/>
  <c r="M83" i="67"/>
  <c r="H83" i="67"/>
  <c r="J83" i="67"/>
  <c r="M82" i="67"/>
  <c r="H82" i="67"/>
  <c r="J82" i="67"/>
  <c r="M81" i="67"/>
  <c r="H81" i="67"/>
  <c r="J81" i="67"/>
  <c r="M80" i="67"/>
  <c r="H80" i="67"/>
  <c r="J80" i="67"/>
  <c r="M79" i="67"/>
  <c r="H79" i="67"/>
  <c r="J79" i="67"/>
  <c r="M78" i="67"/>
  <c r="H78" i="67"/>
  <c r="J78" i="67"/>
  <c r="M77" i="67"/>
  <c r="H77" i="67"/>
  <c r="J77" i="67"/>
  <c r="M76" i="67"/>
  <c r="H76" i="67"/>
  <c r="J76" i="67"/>
  <c r="M75" i="67"/>
  <c r="H75" i="67"/>
  <c r="J75" i="67"/>
  <c r="M74" i="67"/>
  <c r="H74" i="67"/>
  <c r="J74" i="67"/>
  <c r="M73" i="67"/>
  <c r="H73" i="67"/>
  <c r="J73" i="67"/>
  <c r="M72" i="67"/>
  <c r="H72" i="67"/>
  <c r="J72" i="67"/>
  <c r="M71" i="67"/>
  <c r="H71" i="67"/>
  <c r="J71" i="67"/>
  <c r="M70" i="67"/>
  <c r="H70" i="67"/>
  <c r="J70" i="67"/>
  <c r="M69" i="67"/>
  <c r="H69" i="67"/>
  <c r="J69" i="67"/>
  <c r="M68" i="67"/>
  <c r="H68" i="67"/>
  <c r="J68" i="67"/>
  <c r="M67" i="67"/>
  <c r="H67" i="67"/>
  <c r="J67" i="67"/>
  <c r="M66" i="67"/>
  <c r="H66" i="67"/>
  <c r="J66" i="67"/>
  <c r="M65" i="67"/>
  <c r="H65" i="67"/>
  <c r="J65" i="67"/>
  <c r="M64" i="67"/>
  <c r="H64" i="67"/>
  <c r="J64" i="67"/>
  <c r="M63" i="67"/>
  <c r="H63" i="67"/>
  <c r="J63" i="67"/>
  <c r="M62" i="67"/>
  <c r="H62" i="67"/>
  <c r="J62" i="67"/>
  <c r="M61" i="67"/>
  <c r="H61" i="67"/>
  <c r="J61" i="67"/>
  <c r="M60" i="67"/>
  <c r="H60" i="67"/>
  <c r="J60" i="67"/>
  <c r="M59" i="67"/>
  <c r="H59" i="67"/>
  <c r="J59" i="67"/>
  <c r="M58" i="67"/>
  <c r="P58" i="67"/>
  <c r="H58" i="67"/>
  <c r="J58" i="67"/>
  <c r="M57" i="67"/>
  <c r="P57" i="67"/>
  <c r="H57" i="67"/>
  <c r="J57" i="67"/>
  <c r="M56" i="67"/>
  <c r="P56" i="67"/>
  <c r="H56" i="67"/>
  <c r="J56" i="67"/>
  <c r="M55" i="67"/>
  <c r="P55" i="67"/>
  <c r="H55" i="67"/>
  <c r="J55" i="67"/>
  <c r="M54" i="67"/>
  <c r="P54" i="67"/>
  <c r="H54" i="67"/>
  <c r="J54" i="67"/>
  <c r="M53" i="67"/>
  <c r="P53" i="67"/>
  <c r="H53" i="67"/>
  <c r="J53" i="67"/>
  <c r="M52" i="67"/>
  <c r="P52" i="67"/>
  <c r="H52" i="67"/>
  <c r="J52" i="67"/>
  <c r="M51" i="67"/>
  <c r="P51" i="67"/>
  <c r="H51" i="67"/>
  <c r="J51" i="67"/>
  <c r="M50" i="67"/>
  <c r="P50" i="67"/>
  <c r="H50" i="67"/>
  <c r="J50" i="67"/>
  <c r="M49" i="67"/>
  <c r="P49" i="67"/>
  <c r="H49" i="67"/>
  <c r="J49" i="67"/>
  <c r="M48" i="67"/>
  <c r="P48" i="67"/>
  <c r="H48" i="67"/>
  <c r="J48" i="67"/>
  <c r="M47" i="67"/>
  <c r="P47" i="67"/>
  <c r="H47" i="67"/>
  <c r="J47" i="67"/>
  <c r="M46" i="67"/>
  <c r="P46" i="67"/>
  <c r="H46" i="67"/>
  <c r="J46" i="67"/>
  <c r="M45" i="67"/>
  <c r="P45" i="67"/>
  <c r="H45" i="67"/>
  <c r="J45" i="67"/>
  <c r="M44" i="67"/>
  <c r="P44" i="67"/>
  <c r="H44" i="67"/>
  <c r="J44" i="67"/>
  <c r="M43" i="67"/>
  <c r="P43" i="67"/>
  <c r="H43" i="67"/>
  <c r="J43" i="67"/>
  <c r="M42" i="67"/>
  <c r="P42" i="67"/>
  <c r="H42" i="67"/>
  <c r="J42" i="67"/>
  <c r="M41" i="67"/>
  <c r="P41" i="67"/>
  <c r="H41" i="67"/>
  <c r="J41" i="67"/>
  <c r="M40" i="67"/>
  <c r="P40" i="67"/>
  <c r="H40" i="67"/>
  <c r="J40" i="67"/>
  <c r="M39" i="67"/>
  <c r="P39" i="67"/>
  <c r="H39" i="67"/>
  <c r="J39" i="67"/>
  <c r="M38" i="67"/>
  <c r="P38" i="67"/>
  <c r="H38" i="67"/>
  <c r="J38" i="67"/>
  <c r="M37" i="67"/>
  <c r="P37" i="67"/>
  <c r="H37" i="67"/>
  <c r="J37" i="67"/>
  <c r="M36" i="67"/>
  <c r="P36" i="67"/>
  <c r="H36" i="67"/>
  <c r="J36" i="67"/>
  <c r="M35" i="67"/>
  <c r="P35" i="67"/>
  <c r="H35" i="67"/>
  <c r="J35" i="67"/>
  <c r="M34" i="67"/>
  <c r="P34" i="67"/>
  <c r="H34" i="67"/>
  <c r="J34" i="67"/>
  <c r="M33" i="67"/>
  <c r="P33" i="67"/>
  <c r="H33" i="67"/>
  <c r="J33" i="67"/>
  <c r="M32" i="67"/>
  <c r="P32" i="67"/>
  <c r="H32" i="67"/>
  <c r="J32" i="67"/>
  <c r="M31" i="67"/>
  <c r="P31" i="67"/>
  <c r="H31" i="67"/>
  <c r="J31" i="67"/>
  <c r="M30" i="67"/>
  <c r="P30" i="67"/>
  <c r="H30" i="67"/>
  <c r="J30" i="67"/>
  <c r="M29" i="67"/>
  <c r="P29" i="67"/>
  <c r="H29" i="67"/>
  <c r="J29" i="67"/>
  <c r="M28" i="67"/>
  <c r="P28" i="67"/>
  <c r="H28" i="67"/>
  <c r="J28" i="67"/>
  <c r="M27" i="67"/>
  <c r="P27" i="67"/>
  <c r="H27" i="67"/>
  <c r="J27" i="67"/>
  <c r="M26" i="67"/>
  <c r="P26" i="67"/>
  <c r="H26" i="67"/>
  <c r="J26" i="67"/>
  <c r="M25" i="67"/>
  <c r="P25" i="67"/>
  <c r="H25" i="67"/>
  <c r="J25" i="67"/>
  <c r="M24" i="67"/>
  <c r="P24" i="67"/>
  <c r="H24" i="67"/>
  <c r="J24" i="67"/>
  <c r="M23" i="67"/>
  <c r="P23" i="67"/>
  <c r="H23" i="67"/>
  <c r="J23" i="67"/>
  <c r="M22" i="67"/>
  <c r="P22" i="67"/>
  <c r="H22" i="67"/>
  <c r="J22" i="67"/>
  <c r="M21" i="67"/>
  <c r="P21" i="67"/>
  <c r="H21" i="67"/>
  <c r="J21" i="67"/>
  <c r="M20" i="67"/>
  <c r="P20" i="67"/>
  <c r="H20" i="67"/>
  <c r="J20" i="67"/>
  <c r="M19" i="67"/>
  <c r="P19" i="67"/>
  <c r="H19" i="67"/>
  <c r="J19" i="67"/>
  <c r="M18" i="67"/>
  <c r="P18" i="67"/>
  <c r="H18" i="67"/>
  <c r="J18" i="67"/>
  <c r="M17" i="67"/>
  <c r="P17" i="67"/>
  <c r="H17" i="67"/>
  <c r="J17" i="67"/>
  <c r="M16" i="67"/>
  <c r="P16" i="67"/>
  <c r="H16" i="67"/>
  <c r="J16" i="67"/>
  <c r="M15" i="67"/>
  <c r="P15" i="67"/>
  <c r="H15" i="67"/>
  <c r="J15" i="67"/>
  <c r="M14" i="67"/>
  <c r="P14" i="67"/>
  <c r="H14" i="67"/>
  <c r="J14" i="67"/>
  <c r="M13" i="67"/>
  <c r="P13" i="67"/>
  <c r="H13" i="67"/>
  <c r="J13" i="67"/>
  <c r="M12" i="67"/>
  <c r="P12" i="67"/>
  <c r="H12" i="67"/>
  <c r="J12" i="67"/>
  <c r="M11" i="67"/>
  <c r="P11" i="67"/>
  <c r="H11" i="67"/>
  <c r="J11" i="67"/>
  <c r="M10" i="67"/>
  <c r="P10" i="67"/>
  <c r="H10" i="67"/>
  <c r="J10" i="67"/>
  <c r="M9" i="67"/>
  <c r="P9" i="67"/>
  <c r="H9" i="67"/>
  <c r="A1" i="67"/>
  <c r="D65" i="107"/>
  <c r="H64" i="107"/>
  <c r="K64" i="107"/>
  <c r="H63" i="107"/>
  <c r="K63" i="107"/>
  <c r="H62" i="107"/>
  <c r="K62" i="107"/>
  <c r="H61" i="107"/>
  <c r="H65" i="107"/>
  <c r="C53" i="107"/>
  <c r="K52" i="107"/>
  <c r="D52" i="107"/>
  <c r="J51" i="107"/>
  <c r="G51" i="107"/>
  <c r="H51" i="107"/>
  <c r="K51" i="107"/>
  <c r="F51" i="107"/>
  <c r="D51" i="107"/>
  <c r="C51" i="107"/>
  <c r="J50" i="107"/>
  <c r="G50" i="107"/>
  <c r="F50" i="107"/>
  <c r="D50" i="107"/>
  <c r="H50" i="107"/>
  <c r="K50" i="107"/>
  <c r="C50" i="107"/>
  <c r="H49" i="107"/>
  <c r="G52" i="107"/>
  <c r="H52" i="107"/>
  <c r="J44" i="107"/>
  <c r="G44" i="107"/>
  <c r="F44" i="107"/>
  <c r="D44" i="107"/>
  <c r="C44" i="107"/>
  <c r="H43" i="107"/>
  <c r="K43" i="107"/>
  <c r="H42" i="107"/>
  <c r="K42" i="107"/>
  <c r="H41" i="107"/>
  <c r="H38" i="107"/>
  <c r="B40" i="106"/>
  <c r="H37" i="107"/>
  <c r="H36" i="107"/>
  <c r="K36" i="107"/>
  <c r="F31" i="107"/>
  <c r="C31" i="107"/>
  <c r="G30" i="107"/>
  <c r="D30" i="107"/>
  <c r="H27" i="107"/>
  <c r="K27" i="107"/>
  <c r="H26" i="107"/>
  <c r="K26" i="107"/>
  <c r="H25" i="107"/>
  <c r="K25" i="107"/>
  <c r="H24" i="107"/>
  <c r="K24" i="107"/>
  <c r="J22" i="107"/>
  <c r="G22" i="107"/>
  <c r="F22" i="107"/>
  <c r="H21" i="107"/>
  <c r="K21" i="107"/>
  <c r="K20" i="107"/>
  <c r="H20" i="107"/>
  <c r="E25" i="101"/>
  <c r="G25" i="101"/>
  <c r="J19" i="107"/>
  <c r="F19" i="107"/>
  <c r="D19" i="107"/>
  <c r="E9" i="101"/>
  <c r="G9" i="101"/>
  <c r="C19" i="107"/>
  <c r="C22" i="107"/>
  <c r="H18" i="107"/>
  <c r="K18" i="107"/>
  <c r="J15" i="107"/>
  <c r="J29" i="107"/>
  <c r="J31" i="107"/>
  <c r="G15" i="107"/>
  <c r="G29" i="107"/>
  <c r="F15" i="107"/>
  <c r="D15" i="107"/>
  <c r="C15" i="107"/>
  <c r="H14" i="107"/>
  <c r="K14" i="107"/>
  <c r="H13" i="107"/>
  <c r="K13" i="107"/>
  <c r="H12" i="107"/>
  <c r="K12" i="107"/>
  <c r="H11" i="107"/>
  <c r="K11" i="107"/>
  <c r="H10" i="107"/>
  <c r="K10" i="107"/>
  <c r="H7" i="107"/>
  <c r="K7" i="107"/>
  <c r="H3" i="107"/>
  <c r="G3" i="107"/>
  <c r="F3" i="107"/>
  <c r="E3" i="107"/>
  <c r="H2" i="107"/>
  <c r="G2" i="107"/>
  <c r="F2" i="107"/>
  <c r="E2" i="107"/>
  <c r="C2" i="107"/>
  <c r="A1" i="107"/>
  <c r="V44" i="83"/>
  <c r="R44" i="83"/>
  <c r="K44" i="83"/>
  <c r="V43" i="83"/>
  <c r="R43" i="83"/>
  <c r="K43" i="83"/>
  <c r="V42" i="83"/>
  <c r="R42" i="83"/>
  <c r="K42" i="83"/>
  <c r="V41" i="83"/>
  <c r="R41" i="83"/>
  <c r="K41" i="83"/>
  <c r="V40" i="83"/>
  <c r="R40" i="83"/>
  <c r="K40" i="83"/>
  <c r="V39" i="83"/>
  <c r="R39" i="83"/>
  <c r="K39" i="83"/>
  <c r="V38" i="83"/>
  <c r="R38" i="83"/>
  <c r="K38" i="83"/>
  <c r="V37" i="83"/>
  <c r="R37" i="83"/>
  <c r="K37" i="83"/>
  <c r="V36" i="83"/>
  <c r="R36" i="83"/>
  <c r="K36" i="83"/>
  <c r="V35" i="83"/>
  <c r="R35" i="83"/>
  <c r="K35" i="83"/>
  <c r="V34" i="83"/>
  <c r="R34" i="83"/>
  <c r="K34" i="83"/>
  <c r="V33" i="83"/>
  <c r="R33" i="83"/>
  <c r="K33" i="83"/>
  <c r="B33" i="83"/>
  <c r="V32" i="83"/>
  <c r="R32" i="83"/>
  <c r="K32" i="83"/>
  <c r="B32" i="83"/>
  <c r="V31" i="83"/>
  <c r="R31" i="83"/>
  <c r="K31" i="83"/>
  <c r="B31" i="83"/>
  <c r="V30" i="83"/>
  <c r="R30" i="83"/>
  <c r="K30" i="83"/>
  <c r="B30" i="83"/>
  <c r="V29" i="83"/>
  <c r="R29" i="83"/>
  <c r="K29" i="83"/>
  <c r="B29" i="83"/>
  <c r="V28" i="83"/>
  <c r="R28" i="83"/>
  <c r="K28" i="83"/>
  <c r="B28" i="83"/>
  <c r="V27" i="83"/>
  <c r="R27" i="83"/>
  <c r="K27" i="83"/>
  <c r="B27" i="83"/>
  <c r="V26" i="83"/>
  <c r="R26" i="83"/>
  <c r="K26" i="83"/>
  <c r="B26" i="83"/>
  <c r="V25" i="83"/>
  <c r="R25" i="83"/>
  <c r="K25" i="83"/>
  <c r="B25" i="83"/>
  <c r="V24" i="83"/>
  <c r="R24" i="83"/>
  <c r="K24" i="83"/>
  <c r="B24" i="83"/>
  <c r="V23" i="83"/>
  <c r="R23" i="83"/>
  <c r="K23" i="83"/>
  <c r="B23" i="83"/>
  <c r="V22" i="83"/>
  <c r="R22" i="83"/>
  <c r="K22" i="83"/>
  <c r="B22" i="83"/>
  <c r="V21" i="83"/>
  <c r="R21" i="83"/>
  <c r="K21" i="83"/>
  <c r="B21" i="83"/>
  <c r="V20" i="83"/>
  <c r="R20" i="83"/>
  <c r="K20" i="83"/>
  <c r="B20" i="83"/>
  <c r="V19" i="83"/>
  <c r="R19" i="83"/>
  <c r="K19" i="83"/>
  <c r="B19" i="83"/>
  <c r="V18" i="83"/>
  <c r="R18" i="83"/>
  <c r="K18" i="83"/>
  <c r="B18" i="83"/>
  <c r="V17" i="83"/>
  <c r="R17" i="83"/>
  <c r="K17" i="83"/>
  <c r="B17" i="83"/>
  <c r="V16" i="83"/>
  <c r="R16" i="83"/>
  <c r="K16" i="83"/>
  <c r="B16" i="83"/>
  <c r="V15" i="83"/>
  <c r="R15" i="83"/>
  <c r="K15" i="83"/>
  <c r="B15" i="83"/>
  <c r="V14" i="83"/>
  <c r="R14" i="83"/>
  <c r="K14" i="83"/>
  <c r="B14" i="83"/>
  <c r="V13" i="83"/>
  <c r="R13" i="83"/>
  <c r="K13" i="83"/>
  <c r="B13" i="83"/>
  <c r="V12" i="83"/>
  <c r="R12" i="83"/>
  <c r="K12" i="83"/>
  <c r="B12" i="83"/>
  <c r="V11" i="83"/>
  <c r="R11" i="83"/>
  <c r="K11" i="83"/>
  <c r="B11" i="83"/>
  <c r="V10" i="83"/>
  <c r="R10" i="83"/>
  <c r="K10" i="83"/>
  <c r="B10" i="83"/>
  <c r="V9" i="83"/>
  <c r="R9" i="83"/>
  <c r="K9" i="83"/>
  <c r="B9" i="83"/>
  <c r="V8" i="83"/>
  <c r="R8" i="83"/>
  <c r="K8" i="83"/>
  <c r="B8" i="83"/>
  <c r="V7" i="83"/>
  <c r="R7" i="83"/>
  <c r="K7" i="83"/>
  <c r="B7" i="83"/>
  <c r="A1" i="83"/>
  <c r="E37" i="89"/>
  <c r="E36" i="89"/>
  <c r="E35" i="89"/>
  <c r="E34" i="89"/>
  <c r="E33" i="89"/>
  <c r="E32" i="89"/>
  <c r="E31" i="89"/>
  <c r="E30" i="89"/>
  <c r="E29" i="89"/>
  <c r="E28" i="89"/>
  <c r="E27" i="89"/>
  <c r="E26" i="89"/>
  <c r="E25" i="89"/>
  <c r="E24" i="89"/>
  <c r="E23" i="89"/>
  <c r="E22" i="89"/>
  <c r="E21" i="89"/>
  <c r="E20" i="89"/>
  <c r="E19" i="89"/>
  <c r="E18" i="89"/>
  <c r="E17" i="89"/>
  <c r="E16" i="89"/>
  <c r="E15" i="89"/>
  <c r="E14" i="89"/>
  <c r="E13" i="89"/>
  <c r="E12" i="89"/>
  <c r="E11" i="89"/>
  <c r="E10" i="89"/>
  <c r="E9" i="89"/>
  <c r="E8" i="89"/>
  <c r="E7" i="89"/>
  <c r="E6" i="89"/>
  <c r="E5" i="89"/>
  <c r="E4" i="89"/>
  <c r="E3" i="89"/>
  <c r="X68" i="69"/>
  <c r="AA68" i="69"/>
  <c r="S68" i="69"/>
  <c r="N68" i="69"/>
  <c r="I68" i="69"/>
  <c r="C68" i="69"/>
  <c r="E68" i="69"/>
  <c r="A68" i="69"/>
  <c r="X67" i="69"/>
  <c r="AA67" i="69"/>
  <c r="S67" i="69"/>
  <c r="N67" i="69"/>
  <c r="I67" i="69"/>
  <c r="C67" i="69"/>
  <c r="E67" i="69"/>
  <c r="A67" i="69"/>
  <c r="X66" i="69"/>
  <c r="AA66" i="69"/>
  <c r="S66" i="69"/>
  <c r="N66" i="69"/>
  <c r="I66" i="69"/>
  <c r="C66" i="69"/>
  <c r="E66" i="69"/>
  <c r="A66" i="69"/>
  <c r="X65" i="69"/>
  <c r="AA65" i="69"/>
  <c r="S65" i="69"/>
  <c r="N65" i="69"/>
  <c r="I65" i="69"/>
  <c r="C65" i="69"/>
  <c r="E65" i="69"/>
  <c r="A65" i="69"/>
  <c r="X64" i="69"/>
  <c r="AA64" i="69"/>
  <c r="S64" i="69"/>
  <c r="N64" i="69"/>
  <c r="I64" i="69"/>
  <c r="C64" i="69"/>
  <c r="E64" i="69"/>
  <c r="A64" i="69"/>
  <c r="X63" i="69"/>
  <c r="AA63" i="69"/>
  <c r="S63" i="69"/>
  <c r="N63" i="69"/>
  <c r="I63" i="69"/>
  <c r="C63" i="69"/>
  <c r="E63" i="69"/>
  <c r="A63" i="69"/>
  <c r="X62" i="69"/>
  <c r="AA62" i="69"/>
  <c r="S62" i="69"/>
  <c r="N62" i="69"/>
  <c r="I62" i="69"/>
  <c r="C62" i="69"/>
  <c r="E62" i="69"/>
  <c r="A62" i="69"/>
  <c r="X61" i="69"/>
  <c r="AA61" i="69"/>
  <c r="S61" i="69"/>
  <c r="N61" i="69"/>
  <c r="I61" i="69"/>
  <c r="C61" i="69"/>
  <c r="E61" i="69"/>
  <c r="A61" i="69"/>
  <c r="X60" i="69"/>
  <c r="AA60" i="69"/>
  <c r="S60" i="69"/>
  <c r="N60" i="69"/>
  <c r="I60" i="69"/>
  <c r="C60" i="69"/>
  <c r="E60" i="69"/>
  <c r="A60" i="69"/>
  <c r="X59" i="69"/>
  <c r="AA59" i="69"/>
  <c r="S59" i="69"/>
  <c r="N59" i="69"/>
  <c r="I59" i="69"/>
  <c r="C59" i="69"/>
  <c r="E59" i="69"/>
  <c r="A59" i="69"/>
  <c r="X58" i="69"/>
  <c r="AA58" i="69"/>
  <c r="S58" i="69"/>
  <c r="N58" i="69"/>
  <c r="I58" i="69"/>
  <c r="C58" i="69"/>
  <c r="E58" i="69"/>
  <c r="A58" i="69"/>
  <c r="X57" i="69"/>
  <c r="AA57" i="69"/>
  <c r="S57" i="69"/>
  <c r="N57" i="69"/>
  <c r="I57" i="69"/>
  <c r="C57" i="69"/>
  <c r="E57" i="69"/>
  <c r="A57" i="69"/>
  <c r="X56" i="69"/>
  <c r="AA56" i="69"/>
  <c r="S56" i="69"/>
  <c r="N56" i="69"/>
  <c r="I56" i="69"/>
  <c r="C56" i="69"/>
  <c r="E56" i="69"/>
  <c r="A56" i="69"/>
  <c r="X55" i="69"/>
  <c r="AA55" i="69"/>
  <c r="S55" i="69"/>
  <c r="N55" i="69"/>
  <c r="I55" i="69"/>
  <c r="C55" i="69"/>
  <c r="E55" i="69"/>
  <c r="A55" i="69"/>
  <c r="X54" i="69"/>
  <c r="AA54" i="69"/>
  <c r="S54" i="69"/>
  <c r="N54" i="69"/>
  <c r="I54" i="69"/>
  <c r="C54" i="69"/>
  <c r="E54" i="69"/>
  <c r="A54" i="69"/>
  <c r="X53" i="69"/>
  <c r="AA53" i="69"/>
  <c r="S53" i="69"/>
  <c r="N53" i="69"/>
  <c r="I53" i="69"/>
  <c r="C53" i="69"/>
  <c r="E53" i="69"/>
  <c r="A53" i="69"/>
  <c r="X52" i="69"/>
  <c r="AA52" i="69"/>
  <c r="S52" i="69"/>
  <c r="N52" i="69"/>
  <c r="I52" i="69"/>
  <c r="C52" i="69"/>
  <c r="E52" i="69"/>
  <c r="A52" i="69"/>
  <c r="X51" i="69"/>
  <c r="AA51" i="69"/>
  <c r="S51" i="69"/>
  <c r="N51" i="69"/>
  <c r="I51" i="69"/>
  <c r="C51" i="69"/>
  <c r="E51" i="69"/>
  <c r="A51" i="69"/>
  <c r="X50" i="69"/>
  <c r="AA50" i="69"/>
  <c r="S50" i="69"/>
  <c r="N50" i="69"/>
  <c r="I50" i="69"/>
  <c r="C50" i="69"/>
  <c r="E50" i="69"/>
  <c r="A50" i="69"/>
  <c r="X49" i="69"/>
  <c r="AA49" i="69"/>
  <c r="S49" i="69"/>
  <c r="N49" i="69"/>
  <c r="I49" i="69"/>
  <c r="C49" i="69"/>
  <c r="E49" i="69"/>
  <c r="A49" i="69"/>
  <c r="X48" i="69"/>
  <c r="AA48" i="69"/>
  <c r="S48" i="69"/>
  <c r="N48" i="69"/>
  <c r="I48" i="69"/>
  <c r="C48" i="69"/>
  <c r="E48" i="69"/>
  <c r="A48" i="69"/>
  <c r="X47" i="69"/>
  <c r="AA47" i="69"/>
  <c r="S47" i="69"/>
  <c r="N47" i="69"/>
  <c r="I47" i="69"/>
  <c r="C47" i="69"/>
  <c r="E47" i="69"/>
  <c r="A47" i="69"/>
  <c r="X46" i="69"/>
  <c r="AA46" i="69"/>
  <c r="S46" i="69"/>
  <c r="N46" i="69"/>
  <c r="I46" i="69"/>
  <c r="C46" i="69"/>
  <c r="E46" i="69"/>
  <c r="A46" i="69"/>
  <c r="X45" i="69"/>
  <c r="AA45" i="69"/>
  <c r="S45" i="69"/>
  <c r="N45" i="69"/>
  <c r="I45" i="69"/>
  <c r="C45" i="69"/>
  <c r="E45" i="69"/>
  <c r="A45" i="69"/>
  <c r="X44" i="69"/>
  <c r="AA44" i="69"/>
  <c r="S44" i="69"/>
  <c r="N44" i="69"/>
  <c r="I44" i="69"/>
  <c r="C44" i="69"/>
  <c r="E44" i="69"/>
  <c r="A44" i="69"/>
  <c r="X43" i="69"/>
  <c r="AA43" i="69"/>
  <c r="S43" i="69"/>
  <c r="N43" i="69"/>
  <c r="I43" i="69"/>
  <c r="C43" i="69"/>
  <c r="E43" i="69"/>
  <c r="A43" i="69"/>
  <c r="X42" i="69"/>
  <c r="AA42" i="69"/>
  <c r="S42" i="69"/>
  <c r="N42" i="69"/>
  <c r="I42" i="69"/>
  <c r="C42" i="69"/>
  <c r="E42" i="69"/>
  <c r="A42" i="69"/>
  <c r="X41" i="69"/>
  <c r="AA41" i="69"/>
  <c r="S41" i="69"/>
  <c r="N41" i="69"/>
  <c r="I41" i="69"/>
  <c r="C41" i="69"/>
  <c r="E41" i="69"/>
  <c r="A41" i="69"/>
  <c r="X40" i="69"/>
  <c r="AA40" i="69"/>
  <c r="S40" i="69"/>
  <c r="N40" i="69"/>
  <c r="I40" i="69"/>
  <c r="C40" i="69"/>
  <c r="E40" i="69"/>
  <c r="A40" i="69"/>
  <c r="X39" i="69"/>
  <c r="AA39" i="69"/>
  <c r="S39" i="69"/>
  <c r="N39" i="69"/>
  <c r="I39" i="69"/>
  <c r="C39" i="69"/>
  <c r="E39" i="69"/>
  <c r="A39" i="69"/>
  <c r="X38" i="69"/>
  <c r="AA38" i="69"/>
  <c r="S38" i="69"/>
  <c r="N38" i="69"/>
  <c r="I38" i="69"/>
  <c r="C38" i="69"/>
  <c r="E38" i="69"/>
  <c r="A38" i="69"/>
  <c r="X37" i="69"/>
  <c r="AA37" i="69"/>
  <c r="S37" i="69"/>
  <c r="N37" i="69"/>
  <c r="I37" i="69"/>
  <c r="C37" i="69"/>
  <c r="E37" i="69"/>
  <c r="A37" i="69"/>
  <c r="X36" i="69"/>
  <c r="AA36" i="69"/>
  <c r="S36" i="69"/>
  <c r="N36" i="69"/>
  <c r="I36" i="69"/>
  <c r="C36" i="69"/>
  <c r="E36" i="69"/>
  <c r="A36" i="69"/>
  <c r="X35" i="69"/>
  <c r="AA35" i="69"/>
  <c r="S35" i="69"/>
  <c r="N35" i="69"/>
  <c r="I35" i="69"/>
  <c r="C35" i="69"/>
  <c r="E35" i="69"/>
  <c r="A35" i="69"/>
  <c r="X34" i="69"/>
  <c r="AA34" i="69"/>
  <c r="S34" i="69"/>
  <c r="N34" i="69"/>
  <c r="I34" i="69"/>
  <c r="C34" i="69"/>
  <c r="E34" i="69"/>
  <c r="A34" i="69"/>
  <c r="X33" i="69"/>
  <c r="AA33" i="69"/>
  <c r="S33" i="69"/>
  <c r="N33" i="69"/>
  <c r="I33" i="69"/>
  <c r="C33" i="69"/>
  <c r="E33" i="69"/>
  <c r="A33" i="69"/>
  <c r="X32" i="69"/>
  <c r="AA32" i="69"/>
  <c r="S32" i="69"/>
  <c r="N32" i="69"/>
  <c r="I32" i="69"/>
  <c r="C32" i="69"/>
  <c r="E32" i="69"/>
  <c r="A32" i="69"/>
  <c r="X31" i="69"/>
  <c r="AA31" i="69"/>
  <c r="S31" i="69"/>
  <c r="N31" i="69"/>
  <c r="I31" i="69"/>
  <c r="C31" i="69"/>
  <c r="E31" i="69"/>
  <c r="A31" i="69"/>
  <c r="X30" i="69"/>
  <c r="AA30" i="69"/>
  <c r="S30" i="69"/>
  <c r="N30" i="69"/>
  <c r="I30" i="69"/>
  <c r="C30" i="69"/>
  <c r="E30" i="69"/>
  <c r="A30" i="69"/>
  <c r="X29" i="69"/>
  <c r="AA29" i="69"/>
  <c r="S29" i="69"/>
  <c r="N29" i="69"/>
  <c r="I29" i="69"/>
  <c r="C29" i="69"/>
  <c r="E29" i="69"/>
  <c r="A29" i="69"/>
  <c r="X28" i="69"/>
  <c r="AA28" i="69"/>
  <c r="S28" i="69"/>
  <c r="N28" i="69"/>
  <c r="I28" i="69"/>
  <c r="C28" i="69"/>
  <c r="E28" i="69"/>
  <c r="A28" i="69"/>
  <c r="X27" i="69"/>
  <c r="AA27" i="69"/>
  <c r="S27" i="69"/>
  <c r="N27" i="69"/>
  <c r="I27" i="69"/>
  <c r="C27" i="69"/>
  <c r="E27" i="69"/>
  <c r="A27" i="69"/>
  <c r="X26" i="69"/>
  <c r="AA26" i="69"/>
  <c r="S26" i="69"/>
  <c r="N26" i="69"/>
  <c r="I26" i="69"/>
  <c r="C26" i="69"/>
  <c r="E26" i="69"/>
  <c r="A26" i="69"/>
  <c r="X25" i="69"/>
  <c r="AA25" i="69"/>
  <c r="S25" i="69"/>
  <c r="N25" i="69"/>
  <c r="I25" i="69"/>
  <c r="C25" i="69"/>
  <c r="E25" i="69"/>
  <c r="A25" i="69"/>
  <c r="X24" i="69"/>
  <c r="AA24" i="69"/>
  <c r="S24" i="69"/>
  <c r="N24" i="69"/>
  <c r="I24" i="69"/>
  <c r="C24" i="69"/>
  <c r="E24" i="69"/>
  <c r="A24" i="69"/>
  <c r="X23" i="69"/>
  <c r="AA23" i="69"/>
  <c r="S23" i="69"/>
  <c r="N23" i="69"/>
  <c r="I23" i="69"/>
  <c r="C23" i="69"/>
  <c r="E23" i="69"/>
  <c r="A23" i="69"/>
  <c r="X22" i="69"/>
  <c r="AA22" i="69"/>
  <c r="S22" i="69"/>
  <c r="N22" i="69"/>
  <c r="I22" i="69"/>
  <c r="C22" i="69"/>
  <c r="E22" i="69"/>
  <c r="A22" i="69"/>
  <c r="X21" i="69"/>
  <c r="AA21" i="69"/>
  <c r="S21" i="69"/>
  <c r="N21" i="69"/>
  <c r="I21" i="69"/>
  <c r="C21" i="69"/>
  <c r="E21" i="69"/>
  <c r="A21" i="69"/>
  <c r="X20" i="69"/>
  <c r="AA20" i="69"/>
  <c r="S20" i="69"/>
  <c r="N20" i="69"/>
  <c r="I20" i="69"/>
  <c r="C20" i="69"/>
  <c r="E20" i="69"/>
  <c r="A20" i="69"/>
  <c r="X19" i="69"/>
  <c r="AA19" i="69"/>
  <c r="S19" i="69"/>
  <c r="N19" i="69"/>
  <c r="I19" i="69"/>
  <c r="C19" i="69"/>
  <c r="E19" i="69"/>
  <c r="A19" i="69"/>
  <c r="X18" i="69"/>
  <c r="AA18" i="69"/>
  <c r="S18" i="69"/>
  <c r="N18" i="69"/>
  <c r="I18" i="69"/>
  <c r="C18" i="69"/>
  <c r="E18" i="69"/>
  <c r="A18" i="69"/>
  <c r="X17" i="69"/>
  <c r="AA17" i="69"/>
  <c r="S17" i="69"/>
  <c r="N17" i="69"/>
  <c r="I17" i="69"/>
  <c r="C17" i="69"/>
  <c r="E17" i="69"/>
  <c r="A17" i="69"/>
  <c r="X16" i="69"/>
  <c r="AA16" i="69"/>
  <c r="S16" i="69"/>
  <c r="N16" i="69"/>
  <c r="I16" i="69"/>
  <c r="C16" i="69"/>
  <c r="E16" i="69"/>
  <c r="A16" i="69"/>
  <c r="X15" i="69"/>
  <c r="AA15" i="69"/>
  <c r="S15" i="69"/>
  <c r="N15" i="69"/>
  <c r="I15" i="69"/>
  <c r="C15" i="69"/>
  <c r="E15" i="69"/>
  <c r="A15" i="69"/>
  <c r="X14" i="69"/>
  <c r="AA14" i="69"/>
  <c r="S14" i="69"/>
  <c r="N14" i="69"/>
  <c r="I14" i="69"/>
  <c r="C14" i="69"/>
  <c r="E14" i="69"/>
  <c r="A14" i="69"/>
  <c r="X13" i="69"/>
  <c r="AA13" i="69"/>
  <c r="S13" i="69"/>
  <c r="N13" i="69"/>
  <c r="I13" i="69"/>
  <c r="C13" i="69"/>
  <c r="E13" i="69"/>
  <c r="A13" i="69"/>
  <c r="X12" i="69"/>
  <c r="AA12" i="69"/>
  <c r="S12" i="69"/>
  <c r="N12" i="69"/>
  <c r="C12" i="69"/>
  <c r="E12" i="69"/>
  <c r="A12" i="69"/>
  <c r="X11" i="69"/>
  <c r="AA11" i="69"/>
  <c r="S11" i="69"/>
  <c r="N11" i="69"/>
  <c r="C11" i="69"/>
  <c r="E11" i="69"/>
  <c r="A11" i="69"/>
  <c r="X10" i="69"/>
  <c r="AA10" i="69"/>
  <c r="S10" i="69"/>
  <c r="N10" i="69"/>
  <c r="C10" i="69"/>
  <c r="E10" i="69"/>
  <c r="A10" i="69"/>
  <c r="X9" i="69"/>
  <c r="AA9" i="69"/>
  <c r="S9" i="69"/>
  <c r="N9" i="69"/>
  <c r="C9" i="69"/>
  <c r="A9" i="69"/>
  <c r="X8" i="69"/>
  <c r="AA8" i="69"/>
  <c r="S8" i="69"/>
  <c r="N8" i="69"/>
  <c r="C8" i="69"/>
  <c r="E8" i="69"/>
  <c r="A8" i="69"/>
  <c r="X7" i="69"/>
  <c r="AA7" i="69"/>
  <c r="S7" i="69"/>
  <c r="N7" i="69"/>
  <c r="C7" i="69"/>
  <c r="E7" i="69"/>
  <c r="A7" i="69"/>
  <c r="A1" i="69"/>
  <c r="AN62" i="64"/>
  <c r="AM62" i="64"/>
  <c r="AO62" i="64"/>
  <c r="AH62" i="64"/>
  <c r="AE62" i="64"/>
  <c r="AJ62" i="64"/>
  <c r="AP62" i="64"/>
  <c r="Z62" i="64"/>
  <c r="R62" i="64"/>
  <c r="O62" i="64"/>
  <c r="T62" i="64"/>
  <c r="J62" i="64"/>
  <c r="B62" i="64"/>
  <c r="AM61" i="64"/>
  <c r="AN61" i="64"/>
  <c r="AO61" i="64"/>
  <c r="AH61" i="64"/>
  <c r="AE61" i="64"/>
  <c r="AJ61" i="64"/>
  <c r="AP61" i="64"/>
  <c r="Z61" i="64"/>
  <c r="R61" i="64"/>
  <c r="O61" i="64"/>
  <c r="T61" i="64"/>
  <c r="J61" i="64"/>
  <c r="B61" i="64"/>
  <c r="AN60" i="64"/>
  <c r="AM60" i="64"/>
  <c r="AO60" i="64"/>
  <c r="AH60" i="64"/>
  <c r="AE60" i="64"/>
  <c r="AJ60" i="64"/>
  <c r="AP60" i="64"/>
  <c r="Z60" i="64"/>
  <c r="R60" i="64"/>
  <c r="O60" i="64"/>
  <c r="T60" i="64"/>
  <c r="J60" i="64"/>
  <c r="B60" i="64"/>
  <c r="AN59" i="64"/>
  <c r="AM59" i="64"/>
  <c r="AO59" i="64"/>
  <c r="AH59" i="64"/>
  <c r="AE59" i="64"/>
  <c r="AJ59" i="64"/>
  <c r="AP59" i="64"/>
  <c r="Z59" i="64"/>
  <c r="R59" i="64"/>
  <c r="O59" i="64"/>
  <c r="T59" i="64"/>
  <c r="J59" i="64"/>
  <c r="B59" i="64"/>
  <c r="AN58" i="64"/>
  <c r="AM58" i="64"/>
  <c r="AO58" i="64"/>
  <c r="AH58" i="64"/>
  <c r="AE58" i="64"/>
  <c r="AJ58" i="64"/>
  <c r="AP58" i="64"/>
  <c r="Z58" i="64"/>
  <c r="R58" i="64"/>
  <c r="O58" i="64"/>
  <c r="T58" i="64"/>
  <c r="J58" i="64"/>
  <c r="B58" i="64"/>
  <c r="AM57" i="64"/>
  <c r="AN57" i="64"/>
  <c r="AO57" i="64"/>
  <c r="AH57" i="64"/>
  <c r="AE57" i="64"/>
  <c r="AJ57" i="64"/>
  <c r="AP57" i="64"/>
  <c r="Z57" i="64"/>
  <c r="R57" i="64"/>
  <c r="O57" i="64"/>
  <c r="T57" i="64"/>
  <c r="J57" i="64"/>
  <c r="B57" i="64"/>
  <c r="AN56" i="64"/>
  <c r="AM56" i="64"/>
  <c r="AO56" i="64"/>
  <c r="AH56" i="64"/>
  <c r="AE56" i="64"/>
  <c r="AJ56" i="64"/>
  <c r="AP56" i="64"/>
  <c r="Z56" i="64"/>
  <c r="R56" i="64"/>
  <c r="O56" i="64"/>
  <c r="T56" i="64"/>
  <c r="J56" i="64"/>
  <c r="B56" i="64"/>
  <c r="AN55" i="64"/>
  <c r="AM55" i="64"/>
  <c r="AO55" i="64"/>
  <c r="AH55" i="64"/>
  <c r="AE55" i="64"/>
  <c r="AJ55" i="64"/>
  <c r="AP55" i="64"/>
  <c r="Z55" i="64"/>
  <c r="R55" i="64"/>
  <c r="O55" i="64"/>
  <c r="T55" i="64"/>
  <c r="J55" i="64"/>
  <c r="B55" i="64"/>
  <c r="AN54" i="64"/>
  <c r="AM54" i="64"/>
  <c r="AO54" i="64"/>
  <c r="AH54" i="64"/>
  <c r="AE54" i="64"/>
  <c r="AJ54" i="64"/>
  <c r="AP54" i="64"/>
  <c r="Z54" i="64"/>
  <c r="R54" i="64"/>
  <c r="O54" i="64"/>
  <c r="T54" i="64"/>
  <c r="J54" i="64"/>
  <c r="B54" i="64"/>
  <c r="AM53" i="64"/>
  <c r="AN53" i="64"/>
  <c r="AO53" i="64"/>
  <c r="AH53" i="64"/>
  <c r="AE53" i="64"/>
  <c r="AJ53" i="64"/>
  <c r="AP53" i="64"/>
  <c r="Z53" i="64"/>
  <c r="R53" i="64"/>
  <c r="O53" i="64"/>
  <c r="T53" i="64"/>
  <c r="J53" i="64"/>
  <c r="B53" i="64"/>
  <c r="AN52" i="64"/>
  <c r="AM52" i="64"/>
  <c r="AO52" i="64"/>
  <c r="AH52" i="64"/>
  <c r="AE52" i="64"/>
  <c r="AJ52" i="64"/>
  <c r="AP52" i="64"/>
  <c r="Z52" i="64"/>
  <c r="R52" i="64"/>
  <c r="O52" i="64"/>
  <c r="T52" i="64"/>
  <c r="J52" i="64"/>
  <c r="B52" i="64"/>
  <c r="AN51" i="64"/>
  <c r="AM51" i="64"/>
  <c r="AO51" i="64"/>
  <c r="AH51" i="64"/>
  <c r="AE51" i="64"/>
  <c r="AJ51" i="64"/>
  <c r="AP51" i="64"/>
  <c r="Z51" i="64"/>
  <c r="R51" i="64"/>
  <c r="O51" i="64"/>
  <c r="T51" i="64"/>
  <c r="J51" i="64"/>
  <c r="B51" i="64"/>
  <c r="AN50" i="64"/>
  <c r="AM50" i="64"/>
  <c r="AO50" i="64"/>
  <c r="AH50" i="64"/>
  <c r="AE50" i="64"/>
  <c r="AJ50" i="64"/>
  <c r="AP50" i="64"/>
  <c r="Z50" i="64"/>
  <c r="R50" i="64"/>
  <c r="O50" i="64"/>
  <c r="T50" i="64"/>
  <c r="J50" i="64"/>
  <c r="B50" i="64"/>
  <c r="AM49" i="64"/>
  <c r="AN49" i="64"/>
  <c r="AO49" i="64"/>
  <c r="AH49" i="64"/>
  <c r="AE49" i="64"/>
  <c r="AJ49" i="64"/>
  <c r="AP49" i="64"/>
  <c r="Z49" i="64"/>
  <c r="R49" i="64"/>
  <c r="O49" i="64"/>
  <c r="T49" i="64"/>
  <c r="J49" i="64"/>
  <c r="B49" i="64"/>
  <c r="AN48" i="64"/>
  <c r="AM48" i="64"/>
  <c r="AO48" i="64"/>
  <c r="AH48" i="64"/>
  <c r="AE48" i="64"/>
  <c r="AJ48" i="64"/>
  <c r="AP48" i="64"/>
  <c r="Z48" i="64"/>
  <c r="R48" i="64"/>
  <c r="O48" i="64"/>
  <c r="T48" i="64"/>
  <c r="J48" i="64"/>
  <c r="B48" i="64"/>
  <c r="AN47" i="64"/>
  <c r="AM47" i="64"/>
  <c r="AO47" i="64"/>
  <c r="AH47" i="64"/>
  <c r="AE47" i="64"/>
  <c r="AJ47" i="64"/>
  <c r="AP47" i="64"/>
  <c r="Z47" i="64"/>
  <c r="R47" i="64"/>
  <c r="O47" i="64"/>
  <c r="T47" i="64"/>
  <c r="J47" i="64"/>
  <c r="B47" i="64"/>
  <c r="AN46" i="64"/>
  <c r="AM46" i="64"/>
  <c r="AO46" i="64"/>
  <c r="AH46" i="64"/>
  <c r="AE46" i="64"/>
  <c r="AJ46" i="64"/>
  <c r="AP46" i="64"/>
  <c r="Z46" i="64"/>
  <c r="R46" i="64"/>
  <c r="O46" i="64"/>
  <c r="T46" i="64"/>
  <c r="J46" i="64"/>
  <c r="B46" i="64"/>
  <c r="AM45" i="64"/>
  <c r="AN45" i="64"/>
  <c r="AO45" i="64"/>
  <c r="AH45" i="64"/>
  <c r="AE45" i="64"/>
  <c r="AJ45" i="64"/>
  <c r="AP45" i="64"/>
  <c r="Z45" i="64"/>
  <c r="R45" i="64"/>
  <c r="O45" i="64"/>
  <c r="T45" i="64"/>
  <c r="J45" i="64"/>
  <c r="B45" i="64"/>
  <c r="AN44" i="64"/>
  <c r="AM44" i="64"/>
  <c r="AO44" i="64"/>
  <c r="AH44" i="64"/>
  <c r="AE44" i="64"/>
  <c r="AJ44" i="64"/>
  <c r="AP44" i="64"/>
  <c r="Z44" i="64"/>
  <c r="R44" i="64"/>
  <c r="O44" i="64"/>
  <c r="T44" i="64"/>
  <c r="J44" i="64"/>
  <c r="B44" i="64"/>
  <c r="AN43" i="64"/>
  <c r="AM43" i="64"/>
  <c r="AO43" i="64"/>
  <c r="AH43" i="64"/>
  <c r="AE43" i="64"/>
  <c r="AJ43" i="64"/>
  <c r="AP43" i="64"/>
  <c r="Z43" i="64"/>
  <c r="R43" i="64"/>
  <c r="O43" i="64"/>
  <c r="T43" i="64"/>
  <c r="J43" i="64"/>
  <c r="B43" i="64"/>
  <c r="AN42" i="64"/>
  <c r="AM42" i="64"/>
  <c r="AO42" i="64"/>
  <c r="AH42" i="64"/>
  <c r="AE42" i="64"/>
  <c r="AJ42" i="64"/>
  <c r="AP42" i="64"/>
  <c r="Z42" i="64"/>
  <c r="R42" i="64"/>
  <c r="O42" i="64"/>
  <c r="T42" i="64"/>
  <c r="J42" i="64"/>
  <c r="B42" i="64"/>
  <c r="AM41" i="64"/>
  <c r="AN41" i="64"/>
  <c r="AO41" i="64"/>
  <c r="AH41" i="64"/>
  <c r="AE41" i="64"/>
  <c r="AJ41" i="64"/>
  <c r="AP41" i="64"/>
  <c r="Z41" i="64"/>
  <c r="R41" i="64"/>
  <c r="O41" i="64"/>
  <c r="T41" i="64"/>
  <c r="J41" i="64"/>
  <c r="B41" i="64"/>
  <c r="AN40" i="64"/>
  <c r="AM40" i="64"/>
  <c r="AO40" i="64"/>
  <c r="AH40" i="64"/>
  <c r="AE40" i="64"/>
  <c r="AJ40" i="64"/>
  <c r="AP40" i="64"/>
  <c r="Z40" i="64"/>
  <c r="R40" i="64"/>
  <c r="O40" i="64"/>
  <c r="T40" i="64"/>
  <c r="J40" i="64"/>
  <c r="B40" i="64"/>
  <c r="AN39" i="64"/>
  <c r="AM39" i="64"/>
  <c r="AO39" i="64"/>
  <c r="AH39" i="64"/>
  <c r="AE39" i="64"/>
  <c r="AJ39" i="64"/>
  <c r="AP39" i="64"/>
  <c r="Z39" i="64"/>
  <c r="R39" i="64"/>
  <c r="O39" i="64"/>
  <c r="T39" i="64"/>
  <c r="J39" i="64"/>
  <c r="B39" i="64"/>
  <c r="AN38" i="64"/>
  <c r="AM38" i="64"/>
  <c r="AO38" i="64"/>
  <c r="AH38" i="64"/>
  <c r="AE38" i="64"/>
  <c r="AJ38" i="64"/>
  <c r="AP38" i="64"/>
  <c r="Z38" i="64"/>
  <c r="R38" i="64"/>
  <c r="O38" i="64"/>
  <c r="T38" i="64"/>
  <c r="J38" i="64"/>
  <c r="B38" i="64"/>
  <c r="AM37" i="64"/>
  <c r="AN37" i="64"/>
  <c r="AO37" i="64"/>
  <c r="AH37" i="64"/>
  <c r="AE37" i="64"/>
  <c r="AJ37" i="64"/>
  <c r="AP37" i="64"/>
  <c r="Z37" i="64"/>
  <c r="R37" i="64"/>
  <c r="O37" i="64"/>
  <c r="T37" i="64"/>
  <c r="J37" i="64"/>
  <c r="B37" i="64"/>
  <c r="AN36" i="64"/>
  <c r="AM36" i="64"/>
  <c r="AO36" i="64"/>
  <c r="AH36" i="64"/>
  <c r="AE36" i="64"/>
  <c r="AJ36" i="64"/>
  <c r="AP36" i="64"/>
  <c r="Z36" i="64"/>
  <c r="R36" i="64"/>
  <c r="O36" i="64"/>
  <c r="T36" i="64"/>
  <c r="J36" i="64"/>
  <c r="B36" i="64"/>
  <c r="AN35" i="64"/>
  <c r="AM35" i="64"/>
  <c r="AO35" i="64"/>
  <c r="AH35" i="64"/>
  <c r="AE35" i="64"/>
  <c r="AJ35" i="64"/>
  <c r="AP35" i="64"/>
  <c r="Z35" i="64"/>
  <c r="R35" i="64"/>
  <c r="O35" i="64"/>
  <c r="T35" i="64"/>
  <c r="J35" i="64"/>
  <c r="B35" i="64"/>
  <c r="AN34" i="64"/>
  <c r="AM34" i="64"/>
  <c r="AO34" i="64"/>
  <c r="AH34" i="64"/>
  <c r="AE34" i="64"/>
  <c r="AJ34" i="64"/>
  <c r="AP34" i="64"/>
  <c r="Z34" i="64"/>
  <c r="R34" i="64"/>
  <c r="O34" i="64"/>
  <c r="T34" i="64"/>
  <c r="J34" i="64"/>
  <c r="B34" i="64"/>
  <c r="AM33" i="64"/>
  <c r="AN33" i="64"/>
  <c r="AO33" i="64"/>
  <c r="AH33" i="64"/>
  <c r="AE33" i="64"/>
  <c r="AJ33" i="64"/>
  <c r="AP33" i="64"/>
  <c r="Z33" i="64"/>
  <c r="R33" i="64"/>
  <c r="O33" i="64"/>
  <c r="T33" i="64"/>
  <c r="J33" i="64"/>
  <c r="B33" i="64"/>
  <c r="AN32" i="64"/>
  <c r="AM32" i="64"/>
  <c r="AO32" i="64"/>
  <c r="AH32" i="64"/>
  <c r="AE32" i="64"/>
  <c r="AJ32" i="64"/>
  <c r="AP32" i="64"/>
  <c r="Z32" i="64"/>
  <c r="R32" i="64"/>
  <c r="O32" i="64"/>
  <c r="T32" i="64"/>
  <c r="J32" i="64"/>
  <c r="B32" i="64"/>
  <c r="AN31" i="64"/>
  <c r="AM31" i="64"/>
  <c r="AO31" i="64"/>
  <c r="AH31" i="64"/>
  <c r="AE31" i="64"/>
  <c r="AJ31" i="64"/>
  <c r="AP31" i="64"/>
  <c r="Z31" i="64"/>
  <c r="R31" i="64"/>
  <c r="O31" i="64"/>
  <c r="T31" i="64"/>
  <c r="J31" i="64"/>
  <c r="B31" i="64"/>
  <c r="AN30" i="64"/>
  <c r="AM30" i="64"/>
  <c r="AO30" i="64"/>
  <c r="AH30" i="64"/>
  <c r="AE30" i="64"/>
  <c r="AJ30" i="64"/>
  <c r="AP30" i="64"/>
  <c r="Z30" i="64"/>
  <c r="R30" i="64"/>
  <c r="O30" i="64"/>
  <c r="T30" i="64"/>
  <c r="J30" i="64"/>
  <c r="B30" i="64"/>
  <c r="AM29" i="64"/>
  <c r="AN29" i="64"/>
  <c r="AO29" i="64"/>
  <c r="AH29" i="64"/>
  <c r="AE29" i="64"/>
  <c r="AJ29" i="64"/>
  <c r="AP29" i="64"/>
  <c r="Z29" i="64"/>
  <c r="R29" i="64"/>
  <c r="O29" i="64"/>
  <c r="T29" i="64"/>
  <c r="J29" i="64"/>
  <c r="B29" i="64"/>
  <c r="AN28" i="64"/>
  <c r="AM28" i="64"/>
  <c r="AO28" i="64"/>
  <c r="AH28" i="64"/>
  <c r="AE28" i="64"/>
  <c r="AJ28" i="64"/>
  <c r="AP28" i="64"/>
  <c r="Z28" i="64"/>
  <c r="R28" i="64"/>
  <c r="O28" i="64"/>
  <c r="T28" i="64"/>
  <c r="J28" i="64"/>
  <c r="B28" i="64"/>
  <c r="AN27" i="64"/>
  <c r="AM27" i="64"/>
  <c r="AO27" i="64"/>
  <c r="AH27" i="64"/>
  <c r="AE27" i="64"/>
  <c r="AJ27" i="64"/>
  <c r="AP27" i="64"/>
  <c r="Z27" i="64"/>
  <c r="R27" i="64"/>
  <c r="O27" i="64"/>
  <c r="T27" i="64"/>
  <c r="J27" i="64"/>
  <c r="B27" i="64"/>
  <c r="AN26" i="64"/>
  <c r="AM26" i="64"/>
  <c r="AO26" i="64"/>
  <c r="AH26" i="64"/>
  <c r="AE26" i="64"/>
  <c r="AJ26" i="64"/>
  <c r="AP26" i="64"/>
  <c r="Z26" i="64"/>
  <c r="R26" i="64"/>
  <c r="O26" i="64"/>
  <c r="T26" i="64"/>
  <c r="J26" i="64"/>
  <c r="B26" i="64"/>
  <c r="AM25" i="64"/>
  <c r="AN25" i="64"/>
  <c r="AO25" i="64"/>
  <c r="AH25" i="64"/>
  <c r="AE25" i="64"/>
  <c r="AJ25" i="64"/>
  <c r="AP25" i="64"/>
  <c r="Z25" i="64"/>
  <c r="R25" i="64"/>
  <c r="O25" i="64"/>
  <c r="T25" i="64"/>
  <c r="J25" i="64"/>
  <c r="B25" i="64"/>
  <c r="AN24" i="64"/>
  <c r="AM24" i="64"/>
  <c r="AO24" i="64"/>
  <c r="AH24" i="64"/>
  <c r="AE24" i="64"/>
  <c r="AJ24" i="64"/>
  <c r="AP24" i="64"/>
  <c r="Z24" i="64"/>
  <c r="R24" i="64"/>
  <c r="O24" i="64"/>
  <c r="T24" i="64"/>
  <c r="J24" i="64"/>
  <c r="B24" i="64"/>
  <c r="AN23" i="64"/>
  <c r="AM23" i="64"/>
  <c r="AO23" i="64"/>
  <c r="AH23" i="64"/>
  <c r="AE23" i="64"/>
  <c r="AJ23" i="64"/>
  <c r="AP23" i="64"/>
  <c r="Z23" i="64"/>
  <c r="R23" i="64"/>
  <c r="O23" i="64"/>
  <c r="T23" i="64"/>
  <c r="J23" i="64"/>
  <c r="B23" i="64"/>
  <c r="AN22" i="64"/>
  <c r="AM22" i="64"/>
  <c r="AO22" i="64"/>
  <c r="AH22" i="64"/>
  <c r="AE22" i="64"/>
  <c r="AJ22" i="64"/>
  <c r="AP22" i="64"/>
  <c r="Z22" i="64"/>
  <c r="R22" i="64"/>
  <c r="O22" i="64"/>
  <c r="T22" i="64"/>
  <c r="J22" i="64"/>
  <c r="B22" i="64"/>
  <c r="AM21" i="64"/>
  <c r="AN21" i="64"/>
  <c r="AO21" i="64"/>
  <c r="AH21" i="64"/>
  <c r="AE21" i="64"/>
  <c r="AJ21" i="64"/>
  <c r="AP21" i="64"/>
  <c r="Z21" i="64"/>
  <c r="R21" i="64"/>
  <c r="O21" i="64"/>
  <c r="T21" i="64"/>
  <c r="J21" i="64"/>
  <c r="B21" i="64"/>
  <c r="AN20" i="64"/>
  <c r="AM20" i="64"/>
  <c r="AO20" i="64"/>
  <c r="AH20" i="64"/>
  <c r="AE20" i="64"/>
  <c r="AJ20" i="64"/>
  <c r="AP20" i="64"/>
  <c r="Z20" i="64"/>
  <c r="R20" i="64"/>
  <c r="O20" i="64"/>
  <c r="T20" i="64"/>
  <c r="J20" i="64"/>
  <c r="B20" i="64"/>
  <c r="AN19" i="64"/>
  <c r="AM19" i="64"/>
  <c r="AO19" i="64"/>
  <c r="AH19" i="64"/>
  <c r="AE19" i="64"/>
  <c r="AJ19" i="64"/>
  <c r="AP19" i="64"/>
  <c r="Z19" i="64"/>
  <c r="R19" i="64"/>
  <c r="O19" i="64"/>
  <c r="T19" i="64"/>
  <c r="J19" i="64"/>
  <c r="B19" i="64"/>
  <c r="AN18" i="64"/>
  <c r="AM18" i="64"/>
  <c r="AO18" i="64"/>
  <c r="AH18" i="64"/>
  <c r="AE18" i="64"/>
  <c r="AJ18" i="64"/>
  <c r="AP18" i="64"/>
  <c r="Z18" i="64"/>
  <c r="R18" i="64"/>
  <c r="O18" i="64"/>
  <c r="T18" i="64"/>
  <c r="J18" i="64"/>
  <c r="B18" i="64"/>
  <c r="AO17" i="64"/>
  <c r="AN17" i="64"/>
  <c r="AM17" i="64"/>
  <c r="AH17" i="64"/>
  <c r="AJ17" i="64"/>
  <c r="AP17" i="64"/>
  <c r="AE17" i="64"/>
  <c r="Z17" i="64"/>
  <c r="R17" i="64"/>
  <c r="O17" i="64"/>
  <c r="T17" i="64"/>
  <c r="J17" i="64"/>
  <c r="B17" i="64"/>
  <c r="AN16" i="64"/>
  <c r="AO16" i="64"/>
  <c r="AM16" i="64"/>
  <c r="AJ16" i="64"/>
  <c r="AP16" i="64"/>
  <c r="AH16" i="64"/>
  <c r="AE16" i="64"/>
  <c r="Z16" i="64"/>
  <c r="O16" i="64"/>
  <c r="R16" i="64"/>
  <c r="T16" i="64"/>
  <c r="J16" i="64"/>
  <c r="B16" i="64"/>
  <c r="AN15" i="64"/>
  <c r="AM15" i="64"/>
  <c r="AO15" i="64"/>
  <c r="AH15" i="64"/>
  <c r="AJ15" i="64"/>
  <c r="AP15" i="64"/>
  <c r="AE15" i="64"/>
  <c r="Z15" i="64"/>
  <c r="R15" i="64"/>
  <c r="O15" i="64"/>
  <c r="T15" i="64"/>
  <c r="J15" i="64"/>
  <c r="B15" i="64"/>
  <c r="AN14" i="64"/>
  <c r="AM14" i="64"/>
  <c r="AO14" i="64"/>
  <c r="AH14" i="64"/>
  <c r="AE14" i="64"/>
  <c r="AJ14" i="64"/>
  <c r="AP14" i="64"/>
  <c r="Z14" i="64"/>
  <c r="R14" i="64"/>
  <c r="O14" i="64"/>
  <c r="T14" i="64"/>
  <c r="J14" i="64"/>
  <c r="B14" i="64"/>
  <c r="AO13" i="64"/>
  <c r="AN13" i="64"/>
  <c r="AM13" i="64"/>
  <c r="AH13" i="64"/>
  <c r="AJ13" i="64"/>
  <c r="AP13" i="64"/>
  <c r="AE13" i="64"/>
  <c r="Z13" i="64"/>
  <c r="R13" i="64"/>
  <c r="O13" i="64"/>
  <c r="T13" i="64"/>
  <c r="J13" i="64"/>
  <c r="B13" i="64"/>
  <c r="AN12" i="64"/>
  <c r="AO12" i="64"/>
  <c r="AM12" i="64"/>
  <c r="AJ12" i="64"/>
  <c r="AP12" i="64"/>
  <c r="AH12" i="64"/>
  <c r="AE12" i="64"/>
  <c r="Z12" i="64"/>
  <c r="O12" i="64"/>
  <c r="R12" i="64"/>
  <c r="T12" i="64"/>
  <c r="J12" i="64"/>
  <c r="B12" i="64"/>
  <c r="AN11" i="64"/>
  <c r="AM11" i="64"/>
  <c r="AO11" i="64"/>
  <c r="AH11" i="64"/>
  <c r="AJ11" i="64"/>
  <c r="AP11" i="64"/>
  <c r="AE11" i="64"/>
  <c r="Z11" i="64"/>
  <c r="R11" i="64"/>
  <c r="O11" i="64"/>
  <c r="T11" i="64"/>
  <c r="J11" i="64"/>
  <c r="B11" i="64"/>
  <c r="AN10" i="64"/>
  <c r="AM10" i="64"/>
  <c r="AO10" i="64"/>
  <c r="AH10" i="64"/>
  <c r="AE10" i="64"/>
  <c r="AJ10" i="64"/>
  <c r="AP10" i="64"/>
  <c r="Z10" i="64"/>
  <c r="R10" i="64"/>
  <c r="O10" i="64"/>
  <c r="T10" i="64"/>
  <c r="J10" i="64"/>
  <c r="B10" i="64"/>
  <c r="A1" i="64"/>
  <c r="C224" i="80"/>
  <c r="C223" i="80"/>
  <c r="C222" i="80"/>
  <c r="C221" i="80"/>
  <c r="C220" i="80"/>
  <c r="C219" i="80"/>
  <c r="C218" i="80"/>
  <c r="C217" i="80"/>
  <c r="C216" i="80"/>
  <c r="C215" i="80"/>
  <c r="C214" i="80"/>
  <c r="C213" i="80"/>
  <c r="C212" i="80"/>
  <c r="C211" i="80"/>
  <c r="C210" i="80"/>
  <c r="C209" i="80"/>
  <c r="C208" i="80"/>
  <c r="C207" i="80"/>
  <c r="C206" i="80"/>
  <c r="C205" i="80"/>
  <c r="C204" i="80"/>
  <c r="C203" i="80"/>
  <c r="C202" i="80"/>
  <c r="C201" i="80"/>
  <c r="C200" i="80"/>
  <c r="C199" i="80"/>
  <c r="C198" i="80"/>
  <c r="C197" i="80"/>
  <c r="C196" i="80"/>
  <c r="C195" i="80"/>
  <c r="C194" i="80"/>
  <c r="C193" i="80"/>
  <c r="C192" i="80"/>
  <c r="C191" i="80"/>
  <c r="C190" i="80"/>
  <c r="C189" i="80"/>
  <c r="C188" i="80"/>
  <c r="C187" i="80"/>
  <c r="C186" i="80"/>
  <c r="C185" i="80"/>
  <c r="C184" i="80"/>
  <c r="A184" i="80"/>
  <c r="C183" i="80"/>
  <c r="A183" i="80"/>
  <c r="C182" i="80"/>
  <c r="A182" i="80"/>
  <c r="C181" i="80"/>
  <c r="A181" i="80"/>
  <c r="C180" i="80"/>
  <c r="A180" i="80"/>
  <c r="C179" i="80"/>
  <c r="A179" i="80"/>
  <c r="C178" i="80"/>
  <c r="A178" i="80"/>
  <c r="C177" i="80"/>
  <c r="A177" i="80"/>
  <c r="C176" i="80"/>
  <c r="A176" i="80"/>
  <c r="C175" i="80"/>
  <c r="A175" i="80"/>
  <c r="C174" i="80"/>
  <c r="A174" i="80"/>
  <c r="C173" i="80"/>
  <c r="A173" i="80"/>
  <c r="C172" i="80"/>
  <c r="A172" i="80"/>
  <c r="C171" i="80"/>
  <c r="A171" i="80"/>
  <c r="C170" i="80"/>
  <c r="A170" i="80"/>
  <c r="C169" i="80"/>
  <c r="A169" i="80"/>
  <c r="C168" i="80"/>
  <c r="A168" i="80"/>
  <c r="C167" i="80"/>
  <c r="A167" i="80"/>
  <c r="C166" i="80"/>
  <c r="A166" i="80"/>
  <c r="C165" i="80"/>
  <c r="A165" i="80"/>
  <c r="C164" i="80"/>
  <c r="A164" i="80"/>
  <c r="C163" i="80"/>
  <c r="A163" i="80"/>
  <c r="C162" i="80"/>
  <c r="A162" i="80"/>
  <c r="C161" i="80"/>
  <c r="A161" i="80"/>
  <c r="C160" i="80"/>
  <c r="A160" i="80"/>
  <c r="C159" i="80"/>
  <c r="A159" i="80"/>
  <c r="C158" i="80"/>
  <c r="A158" i="80"/>
  <c r="C157" i="80"/>
  <c r="A157" i="80"/>
  <c r="C156" i="80"/>
  <c r="A156" i="80"/>
  <c r="C155" i="80"/>
  <c r="A155" i="80"/>
  <c r="C154" i="80"/>
  <c r="A154" i="80"/>
  <c r="C153" i="80"/>
  <c r="A153" i="80"/>
  <c r="C152" i="80"/>
  <c r="A152" i="80"/>
  <c r="C151" i="80"/>
  <c r="A151" i="80"/>
  <c r="C150" i="80"/>
  <c r="A150" i="80"/>
  <c r="C149" i="80"/>
  <c r="A149" i="80"/>
  <c r="C148" i="80"/>
  <c r="A148" i="80"/>
  <c r="C147" i="80"/>
  <c r="A147" i="80"/>
  <c r="C146" i="80"/>
  <c r="A146" i="80"/>
  <c r="C145" i="80"/>
  <c r="A145" i="80"/>
  <c r="C144" i="80"/>
  <c r="A144" i="80"/>
  <c r="C143" i="80"/>
  <c r="A143" i="80"/>
  <c r="C142" i="80"/>
  <c r="A142" i="80"/>
  <c r="C141" i="80"/>
  <c r="A141" i="80"/>
  <c r="C140" i="80"/>
  <c r="A140" i="80"/>
  <c r="C139" i="80"/>
  <c r="A139" i="80"/>
  <c r="C138" i="80"/>
  <c r="A138" i="80"/>
  <c r="C137" i="80"/>
  <c r="A137" i="80"/>
  <c r="C136" i="80"/>
  <c r="A136" i="80"/>
  <c r="C135" i="80"/>
  <c r="A135" i="80"/>
  <c r="C134" i="80"/>
  <c r="A134" i="80"/>
  <c r="C133" i="80"/>
  <c r="A133" i="80"/>
  <c r="C132" i="80"/>
  <c r="A132" i="80"/>
  <c r="C131" i="80"/>
  <c r="A131" i="80"/>
  <c r="C130" i="80"/>
  <c r="A130" i="80"/>
  <c r="C129" i="80"/>
  <c r="A129" i="80"/>
  <c r="C128" i="80"/>
  <c r="A128" i="80"/>
  <c r="C127" i="80"/>
  <c r="A127" i="80"/>
  <c r="C126" i="80"/>
  <c r="A126" i="80"/>
  <c r="C125" i="80"/>
  <c r="A125" i="80"/>
  <c r="C124" i="80"/>
  <c r="A124" i="80"/>
  <c r="C123" i="80"/>
  <c r="A123" i="80"/>
  <c r="C122" i="80"/>
  <c r="A122" i="80"/>
  <c r="C121" i="80"/>
  <c r="A121" i="80"/>
  <c r="C120" i="80"/>
  <c r="A120" i="80"/>
  <c r="C119" i="80"/>
  <c r="A119" i="80"/>
  <c r="C118" i="80"/>
  <c r="A118" i="80"/>
  <c r="C117" i="80"/>
  <c r="A117" i="80"/>
  <c r="C116" i="80"/>
  <c r="A116" i="80"/>
  <c r="C115" i="80"/>
  <c r="A115" i="80"/>
  <c r="C114" i="80"/>
  <c r="A114" i="80"/>
  <c r="C113" i="80"/>
  <c r="A113" i="80"/>
  <c r="C112" i="80"/>
  <c r="A112" i="80"/>
  <c r="C111" i="80"/>
  <c r="A111" i="80"/>
  <c r="C110" i="80"/>
  <c r="A110" i="80"/>
  <c r="C109" i="80"/>
  <c r="A109" i="80"/>
  <c r="C108" i="80"/>
  <c r="A108" i="80"/>
  <c r="C107" i="80"/>
  <c r="A107" i="80"/>
  <c r="C106" i="80"/>
  <c r="A106" i="80"/>
  <c r="C105" i="80"/>
  <c r="A105" i="80"/>
  <c r="C104" i="80"/>
  <c r="A104" i="80"/>
  <c r="C103" i="80"/>
  <c r="A103" i="80"/>
  <c r="C102" i="80"/>
  <c r="A102" i="80"/>
  <c r="C101" i="80"/>
  <c r="A101" i="80"/>
  <c r="C100" i="80"/>
  <c r="A100" i="80"/>
  <c r="C99" i="80"/>
  <c r="A99" i="80"/>
  <c r="C98" i="80"/>
  <c r="A98" i="80"/>
  <c r="C97" i="80"/>
  <c r="A97" i="80"/>
  <c r="C96" i="80"/>
  <c r="A96" i="80"/>
  <c r="C95" i="80"/>
  <c r="A95" i="80"/>
  <c r="C94" i="80"/>
  <c r="A94" i="80"/>
  <c r="C93" i="80"/>
  <c r="A93" i="80"/>
  <c r="C92" i="80"/>
  <c r="A92" i="80"/>
  <c r="C91" i="80"/>
  <c r="A91" i="80"/>
  <c r="C90" i="80"/>
  <c r="A90" i="80"/>
  <c r="C89" i="80"/>
  <c r="A89" i="80"/>
  <c r="C88" i="80"/>
  <c r="A88" i="80"/>
  <c r="C87" i="80"/>
  <c r="A87" i="80"/>
  <c r="C86" i="80"/>
  <c r="A86" i="80"/>
  <c r="C85" i="80"/>
  <c r="A85" i="80"/>
  <c r="C84" i="80"/>
  <c r="A84" i="80"/>
  <c r="C83" i="80"/>
  <c r="A83" i="80"/>
  <c r="C82" i="80"/>
  <c r="A82" i="80"/>
  <c r="C81" i="80"/>
  <c r="A81" i="80"/>
  <c r="C80" i="80"/>
  <c r="A80" i="80"/>
  <c r="C79" i="80"/>
  <c r="A79" i="80"/>
  <c r="C78" i="80"/>
  <c r="A78" i="80"/>
  <c r="C77" i="80"/>
  <c r="A77" i="80"/>
  <c r="C76" i="80"/>
  <c r="A76" i="80"/>
  <c r="C75" i="80"/>
  <c r="A75" i="80"/>
  <c r="C74" i="80"/>
  <c r="A74" i="80"/>
  <c r="C73" i="80"/>
  <c r="A73" i="80"/>
  <c r="C72" i="80"/>
  <c r="A72" i="80"/>
  <c r="C71" i="80"/>
  <c r="A71" i="80"/>
  <c r="C70" i="80"/>
  <c r="A70" i="80"/>
  <c r="C69" i="80"/>
  <c r="A69" i="80"/>
  <c r="C68" i="80"/>
  <c r="A68" i="80"/>
  <c r="C67" i="80"/>
  <c r="A67" i="80"/>
  <c r="C66" i="80"/>
  <c r="A66" i="80"/>
  <c r="C65" i="80"/>
  <c r="A65" i="80"/>
  <c r="C64" i="80"/>
  <c r="A64" i="80"/>
  <c r="C63" i="80"/>
  <c r="A63" i="80"/>
  <c r="C62" i="80"/>
  <c r="A62" i="80"/>
  <c r="C61" i="80"/>
  <c r="A61" i="80"/>
  <c r="E60" i="80"/>
  <c r="C60" i="80"/>
  <c r="A60" i="80"/>
  <c r="C59" i="80"/>
  <c r="E59" i="80"/>
  <c r="A59" i="80"/>
  <c r="E58" i="80"/>
  <c r="C58" i="80"/>
  <c r="A58" i="80"/>
  <c r="C57" i="80"/>
  <c r="E57" i="80"/>
  <c r="A57" i="80"/>
  <c r="E56" i="80"/>
  <c r="C56" i="80"/>
  <c r="A56" i="80"/>
  <c r="C55" i="80"/>
  <c r="E55" i="80"/>
  <c r="A55" i="80"/>
  <c r="E54" i="80"/>
  <c r="C54" i="80"/>
  <c r="A54" i="80"/>
  <c r="C53" i="80"/>
  <c r="E53" i="80"/>
  <c r="A53" i="80"/>
  <c r="E52" i="80"/>
  <c r="C52" i="80"/>
  <c r="A52" i="80"/>
  <c r="C51" i="80"/>
  <c r="E51" i="80"/>
  <c r="A51" i="80"/>
  <c r="E50" i="80"/>
  <c r="C50" i="80"/>
  <c r="A50" i="80"/>
  <c r="C49" i="80"/>
  <c r="E49" i="80"/>
  <c r="A49" i="80"/>
  <c r="E48" i="80"/>
  <c r="C48" i="80"/>
  <c r="A48" i="80"/>
  <c r="C47" i="80"/>
  <c r="E47" i="80"/>
  <c r="A47" i="80"/>
  <c r="E46" i="80"/>
  <c r="C46" i="80"/>
  <c r="A46" i="80"/>
  <c r="C45" i="80"/>
  <c r="E45" i="80"/>
  <c r="A45" i="80"/>
  <c r="E44" i="80"/>
  <c r="C44" i="80"/>
  <c r="A44" i="80"/>
  <c r="C43" i="80"/>
  <c r="E43" i="80"/>
  <c r="A43" i="80"/>
  <c r="E42" i="80"/>
  <c r="C42" i="80"/>
  <c r="A42" i="80"/>
  <c r="C41" i="80"/>
  <c r="E41" i="80"/>
  <c r="A41" i="80"/>
  <c r="S40" i="80"/>
  <c r="C40" i="80"/>
  <c r="E40" i="80"/>
  <c r="A40" i="80"/>
  <c r="S39" i="80"/>
  <c r="C39" i="80"/>
  <c r="E39" i="80"/>
  <c r="A39" i="80"/>
  <c r="S38" i="80"/>
  <c r="C38" i="80"/>
  <c r="E38" i="80"/>
  <c r="A38" i="80"/>
  <c r="S37" i="80"/>
  <c r="C37" i="80"/>
  <c r="E37" i="80"/>
  <c r="A37" i="80"/>
  <c r="S36" i="80"/>
  <c r="C36" i="80"/>
  <c r="E36" i="80"/>
  <c r="A36" i="80"/>
  <c r="S35" i="80"/>
  <c r="C35" i="80"/>
  <c r="E35" i="80"/>
  <c r="A35" i="80"/>
  <c r="S34" i="80"/>
  <c r="C34" i="80"/>
  <c r="E34" i="80"/>
  <c r="A34" i="80"/>
  <c r="S33" i="80"/>
  <c r="C33" i="80"/>
  <c r="E33" i="80"/>
  <c r="A33" i="80"/>
  <c r="S32" i="80"/>
  <c r="C32" i="80"/>
  <c r="E32" i="80"/>
  <c r="A32" i="80"/>
  <c r="S31" i="80"/>
  <c r="C31" i="80"/>
  <c r="E31" i="80"/>
  <c r="A31" i="80"/>
  <c r="S30" i="80"/>
  <c r="C30" i="80"/>
  <c r="E30" i="80"/>
  <c r="A30" i="80"/>
  <c r="S29" i="80"/>
  <c r="C29" i="80"/>
  <c r="E29" i="80"/>
  <c r="A29" i="80"/>
  <c r="S28" i="80"/>
  <c r="C28" i="80"/>
  <c r="E28" i="80"/>
  <c r="A28" i="80"/>
  <c r="S27" i="80"/>
  <c r="C27" i="80"/>
  <c r="E27" i="80"/>
  <c r="A27" i="80"/>
  <c r="S26" i="80"/>
  <c r="C26" i="80"/>
  <c r="E26" i="80"/>
  <c r="A26" i="80"/>
  <c r="S25" i="80"/>
  <c r="C25" i="80"/>
  <c r="E25" i="80"/>
  <c r="A25" i="80"/>
  <c r="S24" i="80"/>
  <c r="C24" i="80"/>
  <c r="E24" i="80"/>
  <c r="A24" i="80"/>
  <c r="S23" i="80"/>
  <c r="C23" i="80"/>
  <c r="E23" i="80"/>
  <c r="A23" i="80"/>
  <c r="S22" i="80"/>
  <c r="C22" i="80"/>
  <c r="E22" i="80"/>
  <c r="A22" i="80"/>
  <c r="S21" i="80"/>
  <c r="C21" i="80"/>
  <c r="E21" i="80"/>
  <c r="A21" i="80"/>
  <c r="S20" i="80"/>
  <c r="C20" i="80"/>
  <c r="E20" i="80"/>
  <c r="A20" i="80"/>
  <c r="S19" i="80"/>
  <c r="C19" i="80"/>
  <c r="E19" i="80"/>
  <c r="A19" i="80"/>
  <c r="S18" i="80"/>
  <c r="C18" i="80"/>
  <c r="E18" i="80"/>
  <c r="A18" i="80"/>
  <c r="S17" i="80"/>
  <c r="C17" i="80"/>
  <c r="E17" i="80"/>
  <c r="A17" i="80"/>
  <c r="S16" i="80"/>
  <c r="C16" i="80"/>
  <c r="E16" i="80"/>
  <c r="A16" i="80"/>
  <c r="S15" i="80"/>
  <c r="C15" i="80"/>
  <c r="E15" i="80"/>
  <c r="A15" i="80"/>
  <c r="S14" i="80"/>
  <c r="C14" i="80"/>
  <c r="E14" i="80"/>
  <c r="A14" i="80"/>
  <c r="S13" i="80"/>
  <c r="C13" i="80"/>
  <c r="E13" i="80"/>
  <c r="A13" i="80"/>
  <c r="S12" i="80"/>
  <c r="C12" i="80"/>
  <c r="E12" i="80"/>
  <c r="A12" i="80"/>
  <c r="S11" i="80"/>
  <c r="C11" i="80"/>
  <c r="E11" i="80"/>
  <c r="A11" i="80"/>
  <c r="S10" i="80"/>
  <c r="C10" i="80"/>
  <c r="E10" i="80"/>
  <c r="A10" i="80"/>
  <c r="S9" i="80"/>
  <c r="C9" i="80"/>
  <c r="E9" i="80"/>
  <c r="A9" i="80"/>
  <c r="S8" i="80"/>
  <c r="C8" i="80"/>
  <c r="E8" i="80"/>
  <c r="A8" i="80"/>
  <c r="S7" i="80"/>
  <c r="C7" i="80"/>
  <c r="E7" i="80"/>
  <c r="A7" i="80"/>
  <c r="A1" i="80"/>
  <c r="E33" i="84"/>
  <c r="E32" i="84"/>
  <c r="E31" i="84"/>
  <c r="E30" i="84"/>
  <c r="E29" i="84"/>
  <c r="E28" i="84"/>
  <c r="E27" i="84"/>
  <c r="E26" i="84"/>
  <c r="E25" i="84"/>
  <c r="E24" i="84"/>
  <c r="E23" i="84"/>
  <c r="E22" i="84"/>
  <c r="E21" i="84"/>
  <c r="E20" i="84"/>
  <c r="E19" i="84"/>
  <c r="E18" i="84"/>
  <c r="E17" i="84"/>
  <c r="E16" i="84"/>
  <c r="E15" i="84"/>
  <c r="E14" i="84"/>
  <c r="E13" i="84"/>
  <c r="E12" i="84"/>
  <c r="E11" i="84"/>
  <c r="E10" i="84"/>
  <c r="E9" i="84"/>
  <c r="E8" i="84"/>
  <c r="E7" i="84"/>
  <c r="E6" i="84"/>
  <c r="E5" i="84"/>
  <c r="E4" i="84"/>
  <c r="E3" i="84"/>
  <c r="E307" i="70"/>
  <c r="E306" i="70"/>
  <c r="E305" i="70"/>
  <c r="E304" i="70"/>
  <c r="E303" i="70"/>
  <c r="E302" i="70"/>
  <c r="E301" i="70"/>
  <c r="E300" i="70"/>
  <c r="E299" i="70"/>
  <c r="E298" i="70"/>
  <c r="E297" i="70"/>
  <c r="E296" i="70"/>
  <c r="E295" i="70"/>
  <c r="E294" i="70"/>
  <c r="E293" i="70"/>
  <c r="E292" i="70"/>
  <c r="E291" i="70"/>
  <c r="E290" i="70"/>
  <c r="E289" i="70"/>
  <c r="E288" i="70"/>
  <c r="E287" i="70"/>
  <c r="E286" i="70"/>
  <c r="E285" i="70"/>
  <c r="E284" i="70"/>
  <c r="E283" i="70"/>
  <c r="E282" i="70"/>
  <c r="E281" i="70"/>
  <c r="E280" i="70"/>
  <c r="E279" i="70"/>
  <c r="E278" i="70"/>
  <c r="E277" i="70"/>
  <c r="E276" i="70"/>
  <c r="E275" i="70"/>
  <c r="E274" i="70"/>
  <c r="E273" i="70"/>
  <c r="E272" i="70"/>
  <c r="E271" i="70"/>
  <c r="E270" i="70"/>
  <c r="E269" i="70"/>
  <c r="E268" i="70"/>
  <c r="E267" i="70"/>
  <c r="E266" i="70"/>
  <c r="E265" i="70"/>
  <c r="E264" i="70"/>
  <c r="E263" i="70"/>
  <c r="E262" i="70"/>
  <c r="E261" i="70"/>
  <c r="E260" i="70"/>
  <c r="E259" i="70"/>
  <c r="E258" i="70"/>
  <c r="E257" i="70"/>
  <c r="E256" i="70"/>
  <c r="E255" i="70"/>
  <c r="E254" i="70"/>
  <c r="E253" i="70"/>
  <c r="E252" i="70"/>
  <c r="E251" i="70"/>
  <c r="E250" i="70"/>
  <c r="E249" i="70"/>
  <c r="E248" i="70"/>
  <c r="E247" i="70"/>
  <c r="E246" i="70"/>
  <c r="E245" i="70"/>
  <c r="E244" i="70"/>
  <c r="E243" i="70"/>
  <c r="E242" i="70"/>
  <c r="E241" i="70"/>
  <c r="E240" i="70"/>
  <c r="E239" i="70"/>
  <c r="E238" i="70"/>
  <c r="E237" i="70"/>
  <c r="E236" i="70"/>
  <c r="E235" i="70"/>
  <c r="E234" i="70"/>
  <c r="E233" i="70"/>
  <c r="E232" i="70"/>
  <c r="E231" i="70"/>
  <c r="E230" i="70"/>
  <c r="E229" i="70"/>
  <c r="E228" i="70"/>
  <c r="E227" i="70"/>
  <c r="E226" i="70"/>
  <c r="E225" i="70"/>
  <c r="E224" i="70"/>
  <c r="E223" i="70"/>
  <c r="E222" i="70"/>
  <c r="E221" i="70"/>
  <c r="E220" i="70"/>
  <c r="E219" i="70"/>
  <c r="E218" i="70"/>
  <c r="E217" i="70"/>
  <c r="E216" i="70"/>
  <c r="E215" i="70"/>
  <c r="E214" i="70"/>
  <c r="E213" i="70"/>
  <c r="E212" i="70"/>
  <c r="E211" i="70"/>
  <c r="E210" i="70"/>
  <c r="E209" i="70"/>
  <c r="E208" i="70"/>
  <c r="E207" i="70"/>
  <c r="E206" i="70"/>
  <c r="E205" i="70"/>
  <c r="E204" i="70"/>
  <c r="E203" i="70"/>
  <c r="E202" i="70"/>
  <c r="E201" i="70"/>
  <c r="E200" i="70"/>
  <c r="E199" i="70"/>
  <c r="E198" i="70"/>
  <c r="E197" i="70"/>
  <c r="E196" i="70"/>
  <c r="E195" i="70"/>
  <c r="E194" i="70"/>
  <c r="E193" i="70"/>
  <c r="E192" i="70"/>
  <c r="E191" i="70"/>
  <c r="E190" i="70"/>
  <c r="E189" i="70"/>
  <c r="E188" i="70"/>
  <c r="E187" i="70"/>
  <c r="E186" i="70"/>
  <c r="E185" i="70"/>
  <c r="E184" i="70"/>
  <c r="E183" i="70"/>
  <c r="E182" i="70"/>
  <c r="E181" i="70"/>
  <c r="E180" i="70"/>
  <c r="E179" i="70"/>
  <c r="E178" i="70"/>
  <c r="E177" i="70"/>
  <c r="E176" i="70"/>
  <c r="E175" i="70"/>
  <c r="E174" i="70"/>
  <c r="E173" i="70"/>
  <c r="E172" i="70"/>
  <c r="E171" i="70"/>
  <c r="E170" i="70"/>
  <c r="E169" i="70"/>
  <c r="E168" i="70"/>
  <c r="E167" i="70"/>
  <c r="E166" i="70"/>
  <c r="E165" i="70"/>
  <c r="E164" i="70"/>
  <c r="E163" i="70"/>
  <c r="E162" i="70"/>
  <c r="E161" i="70"/>
  <c r="E160" i="70"/>
  <c r="E159" i="70"/>
  <c r="E158" i="70"/>
  <c r="E157" i="70"/>
  <c r="E156" i="70"/>
  <c r="E155" i="70"/>
  <c r="E154" i="70"/>
  <c r="E153" i="70"/>
  <c r="E152" i="70"/>
  <c r="E151" i="70"/>
  <c r="E150" i="70"/>
  <c r="E149" i="70"/>
  <c r="E148" i="70"/>
  <c r="E147" i="70"/>
  <c r="E146" i="70"/>
  <c r="E145" i="70"/>
  <c r="E144" i="70"/>
  <c r="E143" i="70"/>
  <c r="E142" i="70"/>
  <c r="E141" i="70"/>
  <c r="E140" i="70"/>
  <c r="E139" i="70"/>
  <c r="E138" i="70"/>
  <c r="E137" i="70"/>
  <c r="E136" i="70"/>
  <c r="E135" i="70"/>
  <c r="E134" i="70"/>
  <c r="E133" i="70"/>
  <c r="E132" i="70"/>
  <c r="E131" i="70"/>
  <c r="E130" i="70"/>
  <c r="E129" i="70"/>
  <c r="E128" i="70"/>
  <c r="E127" i="70"/>
  <c r="E126" i="70"/>
  <c r="E125" i="70"/>
  <c r="E124" i="70"/>
  <c r="E123" i="70"/>
  <c r="E122" i="70"/>
  <c r="E121" i="70"/>
  <c r="E120" i="70"/>
  <c r="E119" i="70"/>
  <c r="E118" i="70"/>
  <c r="E117" i="70"/>
  <c r="E116" i="70"/>
  <c r="E115" i="70"/>
  <c r="E114" i="70"/>
  <c r="E113" i="70"/>
  <c r="E112" i="70"/>
  <c r="E111" i="70"/>
  <c r="E110" i="70"/>
  <c r="E109" i="70"/>
  <c r="E108" i="70"/>
  <c r="E107" i="70"/>
  <c r="E106" i="70"/>
  <c r="E105" i="70"/>
  <c r="E104" i="70"/>
  <c r="E103" i="70"/>
  <c r="E102" i="70"/>
  <c r="E101" i="70"/>
  <c r="E100" i="70"/>
  <c r="E99" i="70"/>
  <c r="E98" i="70"/>
  <c r="E97" i="70"/>
  <c r="E96" i="70"/>
  <c r="E95" i="70"/>
  <c r="E94" i="70"/>
  <c r="E93" i="70"/>
  <c r="E92" i="70"/>
  <c r="E91" i="70"/>
  <c r="E90" i="70"/>
  <c r="E89" i="70"/>
  <c r="E88" i="70"/>
  <c r="E87" i="70"/>
  <c r="E86" i="70"/>
  <c r="E85" i="70"/>
  <c r="E84" i="70"/>
  <c r="E83" i="70"/>
  <c r="E82" i="70"/>
  <c r="E81" i="70"/>
  <c r="E80" i="70"/>
  <c r="E79" i="70"/>
  <c r="E78" i="70"/>
  <c r="E77" i="70"/>
  <c r="E76" i="70"/>
  <c r="E75" i="70"/>
  <c r="E74" i="70"/>
  <c r="E73" i="70"/>
  <c r="E72" i="70"/>
  <c r="E71" i="70"/>
  <c r="E70" i="70"/>
  <c r="E69" i="70"/>
  <c r="E68" i="70"/>
  <c r="E67" i="70"/>
  <c r="E66" i="70"/>
  <c r="E65" i="70"/>
  <c r="E64" i="70"/>
  <c r="E63" i="70"/>
  <c r="E62" i="70"/>
  <c r="E61" i="70"/>
  <c r="E60" i="70"/>
  <c r="E59" i="70"/>
  <c r="E58" i="70"/>
  <c r="E57" i="70"/>
  <c r="E56" i="70"/>
  <c r="E55" i="70"/>
  <c r="E54" i="70"/>
  <c r="E53" i="70"/>
  <c r="E52" i="70"/>
  <c r="E51" i="70"/>
  <c r="E50" i="70"/>
  <c r="E49" i="70"/>
  <c r="E48" i="70"/>
  <c r="E47" i="70"/>
  <c r="E46" i="70"/>
  <c r="E45" i="70"/>
  <c r="E44" i="70"/>
  <c r="E43" i="70"/>
  <c r="E42" i="70"/>
  <c r="E41" i="70"/>
  <c r="E40" i="70"/>
  <c r="E39" i="70"/>
  <c r="E38" i="70"/>
  <c r="E37" i="70"/>
  <c r="E36" i="70"/>
  <c r="E35" i="70"/>
  <c r="E34" i="70"/>
  <c r="E33" i="70"/>
  <c r="E32" i="70"/>
  <c r="E31" i="70"/>
  <c r="E30" i="70"/>
  <c r="E29" i="70"/>
  <c r="E28" i="70"/>
  <c r="E27" i="70"/>
  <c r="E26" i="70"/>
  <c r="E25" i="70"/>
  <c r="E24" i="70"/>
  <c r="E23" i="70"/>
  <c r="E22" i="70"/>
  <c r="E21" i="70"/>
  <c r="E20" i="70"/>
  <c r="E19" i="70"/>
  <c r="E18" i="70"/>
  <c r="E17" i="70"/>
  <c r="E16" i="70"/>
  <c r="E15" i="70"/>
  <c r="E14" i="70"/>
  <c r="E13" i="70"/>
  <c r="E12" i="70"/>
  <c r="Q11" i="70"/>
  <c r="E11" i="70"/>
  <c r="Q10" i="70"/>
  <c r="E10" i="70"/>
  <c r="Q9" i="70"/>
  <c r="E9" i="70"/>
  <c r="Q8" i="70"/>
  <c r="E8" i="70"/>
  <c r="Q7" i="70"/>
  <c r="E7" i="70"/>
  <c r="Q6" i="70"/>
  <c r="E6" i="70"/>
  <c r="Q5" i="70"/>
  <c r="E5" i="70"/>
  <c r="Q4" i="70"/>
  <c r="E4" i="70"/>
  <c r="Q3" i="70"/>
  <c r="E3" i="70"/>
  <c r="Q2" i="70"/>
  <c r="E2" i="70"/>
  <c r="AT47" i="2"/>
  <c r="AK47" i="2"/>
  <c r="AE47" i="2"/>
  <c r="U47" i="2"/>
  <c r="P47" i="2"/>
  <c r="AT46" i="2"/>
  <c r="AK46" i="2"/>
  <c r="AE46" i="2"/>
  <c r="U46" i="2"/>
  <c r="P46" i="2"/>
  <c r="AT45" i="2"/>
  <c r="AK45" i="2"/>
  <c r="AE45" i="2"/>
  <c r="U45" i="2"/>
  <c r="P45" i="2"/>
  <c r="AT44" i="2"/>
  <c r="AK44" i="2"/>
  <c r="AE44" i="2"/>
  <c r="U44" i="2"/>
  <c r="P44" i="2"/>
  <c r="AT43" i="2"/>
  <c r="AK43" i="2"/>
  <c r="AE43" i="2"/>
  <c r="U43" i="2"/>
  <c r="P43" i="2"/>
  <c r="AT42" i="2"/>
  <c r="AK42" i="2"/>
  <c r="AE42" i="2"/>
  <c r="U42" i="2"/>
  <c r="P42" i="2"/>
  <c r="AT41" i="2"/>
  <c r="AK41" i="2"/>
  <c r="AE41" i="2"/>
  <c r="U41" i="2"/>
  <c r="P41" i="2"/>
  <c r="AT40" i="2"/>
  <c r="AK40" i="2"/>
  <c r="AE40" i="2"/>
  <c r="U40" i="2"/>
  <c r="P40" i="2"/>
  <c r="AT39" i="2"/>
  <c r="AK39" i="2"/>
  <c r="AE39" i="2"/>
  <c r="U39" i="2"/>
  <c r="P39" i="2"/>
  <c r="AT38" i="2"/>
  <c r="AK38" i="2"/>
  <c r="AE38" i="2"/>
  <c r="U38" i="2"/>
  <c r="P38" i="2"/>
  <c r="AT37" i="2"/>
  <c r="AK37" i="2"/>
  <c r="AE37" i="2"/>
  <c r="U37" i="2"/>
  <c r="P37" i="2"/>
  <c r="AT36" i="2"/>
  <c r="AK36" i="2"/>
  <c r="AE36" i="2"/>
  <c r="U36" i="2"/>
  <c r="P36" i="2"/>
  <c r="AT35" i="2"/>
  <c r="AK35" i="2"/>
  <c r="AE35" i="2"/>
  <c r="U35" i="2"/>
  <c r="P35" i="2"/>
  <c r="AT34" i="2"/>
  <c r="AK34" i="2"/>
  <c r="AE34" i="2"/>
  <c r="U34" i="2"/>
  <c r="P34" i="2"/>
  <c r="AT33" i="2"/>
  <c r="AK33" i="2"/>
  <c r="AE33" i="2"/>
  <c r="U33" i="2"/>
  <c r="P33" i="2"/>
  <c r="AT32" i="2"/>
  <c r="AK32" i="2"/>
  <c r="AE32" i="2"/>
  <c r="U32" i="2"/>
  <c r="P32" i="2"/>
  <c r="AT31" i="2"/>
  <c r="AK31" i="2"/>
  <c r="AE31" i="2"/>
  <c r="U31" i="2"/>
  <c r="P31" i="2"/>
  <c r="AT30" i="2"/>
  <c r="AK30" i="2"/>
  <c r="AE30" i="2"/>
  <c r="U30" i="2"/>
  <c r="P30" i="2"/>
  <c r="AT29" i="2"/>
  <c r="AK29" i="2"/>
  <c r="AE29" i="2"/>
  <c r="U29" i="2"/>
  <c r="P29" i="2"/>
  <c r="AT28" i="2"/>
  <c r="AK28" i="2"/>
  <c r="AE28" i="2"/>
  <c r="U28" i="2"/>
  <c r="P28" i="2"/>
  <c r="AT27" i="2"/>
  <c r="AK27" i="2"/>
  <c r="AE27" i="2"/>
  <c r="U27" i="2"/>
  <c r="P27" i="2"/>
  <c r="AT26" i="2"/>
  <c r="AK26" i="2"/>
  <c r="AE26" i="2"/>
  <c r="U26" i="2"/>
  <c r="P26" i="2"/>
  <c r="D26" i="2"/>
  <c r="AT25" i="2"/>
  <c r="AK25" i="2"/>
  <c r="AE25" i="2"/>
  <c r="U25" i="2"/>
  <c r="P25" i="2"/>
  <c r="AT24" i="2"/>
  <c r="AK24" i="2"/>
  <c r="AE24" i="2"/>
  <c r="U24" i="2"/>
  <c r="P24" i="2"/>
  <c r="D24" i="2"/>
  <c r="AT23" i="2"/>
  <c r="AK23" i="2"/>
  <c r="AE23" i="2"/>
  <c r="U23" i="2"/>
  <c r="P23" i="2"/>
  <c r="AT22" i="2"/>
  <c r="AK22" i="2"/>
  <c r="AE22" i="2"/>
  <c r="U22" i="2"/>
  <c r="P22" i="2"/>
  <c r="D22" i="2"/>
  <c r="AT21" i="2"/>
  <c r="AK21" i="2"/>
  <c r="AE21" i="2"/>
  <c r="U21" i="2"/>
  <c r="P21" i="2"/>
  <c r="AT20" i="2"/>
  <c r="AK20" i="2"/>
  <c r="AE20" i="2"/>
  <c r="U20" i="2"/>
  <c r="P20" i="2"/>
  <c r="D20" i="2"/>
  <c r="AT19" i="2"/>
  <c r="AK19" i="2"/>
  <c r="AE19" i="2"/>
  <c r="U19" i="2"/>
  <c r="P19" i="2"/>
  <c r="AT18" i="2"/>
  <c r="AK18" i="2"/>
  <c r="AE18" i="2"/>
  <c r="U18" i="2"/>
  <c r="P18" i="2"/>
  <c r="J18" i="2"/>
  <c r="AT17" i="2"/>
  <c r="AK17" i="2"/>
  <c r="AE17" i="2"/>
  <c r="U17" i="2"/>
  <c r="P17" i="2"/>
  <c r="J17" i="2"/>
  <c r="D17" i="2"/>
  <c r="AT16" i="2"/>
  <c r="AK16" i="2"/>
  <c r="AE16" i="2"/>
  <c r="U16" i="2"/>
  <c r="P16" i="2"/>
  <c r="J16" i="2"/>
  <c r="AT15" i="2"/>
  <c r="AK15" i="2"/>
  <c r="AE15" i="2"/>
  <c r="U15" i="2"/>
  <c r="P15" i="2"/>
  <c r="J15" i="2"/>
  <c r="AT14" i="2"/>
  <c r="AK14" i="2"/>
  <c r="AE14" i="2"/>
  <c r="U14" i="2"/>
  <c r="P14" i="2"/>
  <c r="J14" i="2"/>
  <c r="AT13" i="2"/>
  <c r="AK13" i="2"/>
  <c r="AE13" i="2"/>
  <c r="U13" i="2"/>
  <c r="P13" i="2"/>
  <c r="J13" i="2"/>
  <c r="D13" i="2"/>
  <c r="AT12" i="2"/>
  <c r="AK12" i="2"/>
  <c r="AE12" i="2"/>
  <c r="U12" i="2"/>
  <c r="P12" i="2"/>
  <c r="J12" i="2"/>
  <c r="AT11" i="2"/>
  <c r="AK11" i="2"/>
  <c r="AE11" i="2"/>
  <c r="U11" i="2"/>
  <c r="P11" i="2"/>
  <c r="J11" i="2"/>
  <c r="AT10" i="2"/>
  <c r="AK10" i="2"/>
  <c r="AE10" i="2"/>
  <c r="U10" i="2"/>
  <c r="P10" i="2"/>
  <c r="D10" i="2"/>
  <c r="F3" i="2"/>
  <c r="D46" i="2"/>
  <c r="C2" i="2"/>
  <c r="A1" i="1"/>
  <c r="C241" i="104"/>
  <c r="F242" i="86"/>
  <c r="H151" i="104"/>
  <c r="G151" i="104"/>
  <c r="G241" i="104"/>
  <c r="H141" i="104"/>
  <c r="E137" i="86"/>
  <c r="H11" i="104"/>
  <c r="G12" i="104"/>
  <c r="H19" i="104"/>
  <c r="G20" i="104"/>
  <c r="F22" i="86"/>
  <c r="H20" i="104"/>
  <c r="H8" i="104"/>
  <c r="H10" i="104"/>
  <c r="G11" i="104"/>
  <c r="H12" i="104"/>
  <c r="G13" i="104"/>
  <c r="H14" i="104"/>
  <c r="G15" i="104"/>
  <c r="H16" i="104"/>
  <c r="G17" i="104"/>
  <c r="H18" i="104"/>
  <c r="G19" i="104"/>
  <c r="F13" i="101"/>
  <c r="K25" i="101"/>
  <c r="M10" i="101"/>
  <c r="H19" i="107"/>
  <c r="K19" i="107"/>
  <c r="D22" i="107"/>
  <c r="D29" i="107"/>
  <c r="G16" i="104"/>
  <c r="H9" i="104"/>
  <c r="G10" i="104"/>
  <c r="H17" i="104"/>
  <c r="G18" i="104"/>
  <c r="G14" i="104"/>
  <c r="I22" i="106"/>
  <c r="I25" i="106"/>
  <c r="D46" i="106"/>
  <c r="D49" i="106"/>
  <c r="C25" i="106"/>
  <c r="I46" i="106"/>
  <c r="I49" i="106"/>
  <c r="D25" i="106"/>
  <c r="E25" i="106"/>
  <c r="K36" i="106"/>
  <c r="F189" i="105"/>
  <c r="M81" i="105"/>
  <c r="M189" i="105"/>
  <c r="N30" i="105"/>
  <c r="N34" i="105"/>
  <c r="N38" i="105"/>
  <c r="N42" i="105"/>
  <c r="N46" i="105"/>
  <c r="N50" i="105"/>
  <c r="N54" i="105"/>
  <c r="N58" i="105"/>
  <c r="N62" i="105"/>
  <c r="N66" i="105"/>
  <c r="N70" i="105"/>
  <c r="N74" i="105"/>
  <c r="N78" i="105"/>
  <c r="N186" i="105"/>
  <c r="L189" i="105"/>
  <c r="L137" i="86"/>
  <c r="G29" i="104"/>
  <c r="G31" i="104"/>
  <c r="G33" i="104"/>
  <c r="G35" i="104"/>
  <c r="G37" i="104"/>
  <c r="G39" i="104"/>
  <c r="G41" i="104"/>
  <c r="G27" i="104"/>
  <c r="F137" i="86"/>
  <c r="K53" i="107"/>
  <c r="D53" i="107"/>
  <c r="D244" i="86"/>
  <c r="G68" i="104"/>
  <c r="H68" i="104"/>
  <c r="G76" i="104"/>
  <c r="H76" i="104"/>
  <c r="G84" i="104"/>
  <c r="H84" i="104"/>
  <c r="G92" i="104"/>
  <c r="H92" i="104"/>
  <c r="G100" i="104"/>
  <c r="H100" i="104"/>
  <c r="H108" i="104"/>
  <c r="G108" i="104"/>
  <c r="H110" i="104"/>
  <c r="G110" i="104"/>
  <c r="H112" i="104"/>
  <c r="G112" i="104"/>
  <c r="H114" i="104"/>
  <c r="G114" i="104"/>
  <c r="H116" i="104"/>
  <c r="G116" i="104"/>
  <c r="H118" i="104"/>
  <c r="G118" i="104"/>
  <c r="D12" i="2"/>
  <c r="D16" i="2"/>
  <c r="D29" i="2"/>
  <c r="D31" i="2"/>
  <c r="D33" i="2"/>
  <c r="D35" i="2"/>
  <c r="D37" i="2"/>
  <c r="D39" i="2"/>
  <c r="D41" i="2"/>
  <c r="D43" i="2"/>
  <c r="D45" i="2"/>
  <c r="D47" i="2"/>
  <c r="D4" i="64"/>
  <c r="B2" i="64"/>
  <c r="A2" i="83"/>
  <c r="F3" i="86"/>
  <c r="F3" i="104"/>
  <c r="F4" i="86"/>
  <c r="F4" i="104"/>
  <c r="H44" i="107"/>
  <c r="K41" i="107"/>
  <c r="K44" i="107"/>
  <c r="L13" i="101"/>
  <c r="M13" i="101"/>
  <c r="D11" i="2"/>
  <c r="D15" i="2"/>
  <c r="D19" i="2"/>
  <c r="D21" i="2"/>
  <c r="D23" i="2"/>
  <c r="D25" i="2"/>
  <c r="D27" i="2"/>
  <c r="K15" i="107"/>
  <c r="G31" i="107"/>
  <c r="K22" i="107"/>
  <c r="H53" i="107"/>
  <c r="H159" i="67"/>
  <c r="P159" i="67"/>
  <c r="H30" i="107"/>
  <c r="K30" i="107"/>
  <c r="L25" i="101"/>
  <c r="M25" i="101"/>
  <c r="D14" i="2"/>
  <c r="D18" i="2"/>
  <c r="D30" i="2"/>
  <c r="D32" i="2"/>
  <c r="D34" i="2"/>
  <c r="D36" i="2"/>
  <c r="D38" i="2"/>
  <c r="D40" i="2"/>
  <c r="D42" i="2"/>
  <c r="D44" i="2"/>
  <c r="H15" i="107"/>
  <c r="B39" i="106"/>
  <c r="K37" i="107"/>
  <c r="F9" i="101"/>
  <c r="E21" i="104"/>
  <c r="G9" i="104"/>
  <c r="H3" i="104"/>
  <c r="H3" i="86"/>
  <c r="H4" i="104"/>
  <c r="H4" i="86"/>
  <c r="K49" i="107"/>
  <c r="K61" i="107"/>
  <c r="K65" i="107"/>
  <c r="J9" i="67"/>
  <c r="J159" i="67"/>
  <c r="E8" i="101"/>
  <c r="K9" i="101"/>
  <c r="G13" i="101"/>
  <c r="H13" i="104"/>
  <c r="H26" i="104"/>
  <c r="H28" i="104"/>
  <c r="H30" i="104"/>
  <c r="H32" i="104"/>
  <c r="H34" i="104"/>
  <c r="H36" i="104"/>
  <c r="H38" i="104"/>
  <c r="H40" i="104"/>
  <c r="H42" i="104"/>
  <c r="H44" i="104"/>
  <c r="H46" i="104"/>
  <c r="H48" i="104"/>
  <c r="H50" i="104"/>
  <c r="H52" i="104"/>
  <c r="H54" i="104"/>
  <c r="H56" i="104"/>
  <c r="H58" i="104"/>
  <c r="H60" i="104"/>
  <c r="H62" i="104"/>
  <c r="H64" i="104"/>
  <c r="H69" i="104"/>
  <c r="G72" i="104"/>
  <c r="H72" i="104"/>
  <c r="H77" i="104"/>
  <c r="G80" i="104"/>
  <c r="H80" i="104"/>
  <c r="H85" i="104"/>
  <c r="G88" i="104"/>
  <c r="H88" i="104"/>
  <c r="H93" i="104"/>
  <c r="G96" i="104"/>
  <c r="H96" i="104"/>
  <c r="H101" i="104"/>
  <c r="G104" i="104"/>
  <c r="H104" i="104"/>
  <c r="E24" i="101"/>
  <c r="H22" i="107"/>
  <c r="K38" i="107"/>
  <c r="F25" i="101"/>
  <c r="J244" i="86"/>
  <c r="L22" i="86"/>
  <c r="H15" i="104"/>
  <c r="E136" i="104"/>
  <c r="G26" i="104"/>
  <c r="G43" i="104"/>
  <c r="G44" i="104"/>
  <c r="G45" i="104"/>
  <c r="G46" i="104"/>
  <c r="G47" i="104"/>
  <c r="G48" i="104"/>
  <c r="G49" i="104"/>
  <c r="G50" i="104"/>
  <c r="G51" i="104"/>
  <c r="G52" i="104"/>
  <c r="G53" i="104"/>
  <c r="G54" i="104"/>
  <c r="G55" i="104"/>
  <c r="G56" i="104"/>
  <c r="G57" i="104"/>
  <c r="G58" i="104"/>
  <c r="G59" i="104"/>
  <c r="G60" i="104"/>
  <c r="G61" i="104"/>
  <c r="G62" i="104"/>
  <c r="G63" i="104"/>
  <c r="G64" i="104"/>
  <c r="H241" i="104"/>
  <c r="G66" i="104"/>
  <c r="G70" i="104"/>
  <c r="G74" i="104"/>
  <c r="G78" i="104"/>
  <c r="G82" i="104"/>
  <c r="G86" i="104"/>
  <c r="G90" i="104"/>
  <c r="G94" i="104"/>
  <c r="G98" i="104"/>
  <c r="G102" i="104"/>
  <c r="G106" i="104"/>
  <c r="H109" i="104"/>
  <c r="G109" i="104"/>
  <c r="H111" i="104"/>
  <c r="G111" i="104"/>
  <c r="H113" i="104"/>
  <c r="G113" i="104"/>
  <c r="H115" i="104"/>
  <c r="G115" i="104"/>
  <c r="H117" i="104"/>
  <c r="G117" i="104"/>
  <c r="H119" i="104"/>
  <c r="G119" i="104"/>
  <c r="H121" i="104"/>
  <c r="H123" i="104"/>
  <c r="H125" i="104"/>
  <c r="H127" i="104"/>
  <c r="H129" i="104"/>
  <c r="H131" i="104"/>
  <c r="H133" i="104"/>
  <c r="H135" i="104"/>
  <c r="G8" i="104"/>
  <c r="C136" i="104"/>
  <c r="C243" i="104"/>
  <c r="N136" i="104"/>
  <c r="G65" i="104"/>
  <c r="G69" i="104"/>
  <c r="G73" i="104"/>
  <c r="G77" i="104"/>
  <c r="G81" i="104"/>
  <c r="G85" i="104"/>
  <c r="G89" i="104"/>
  <c r="G93" i="104"/>
  <c r="G97" i="104"/>
  <c r="G101" i="104"/>
  <c r="G105" i="104"/>
  <c r="G189" i="105"/>
  <c r="G120" i="104"/>
  <c r="G121" i="104"/>
  <c r="G122" i="104"/>
  <c r="G123" i="104"/>
  <c r="G124" i="104"/>
  <c r="G125" i="104"/>
  <c r="G126" i="104"/>
  <c r="G127" i="104"/>
  <c r="G128" i="104"/>
  <c r="G129" i="104"/>
  <c r="G130" i="104"/>
  <c r="G131" i="104"/>
  <c r="G132" i="104"/>
  <c r="G133" i="104"/>
  <c r="G134" i="104"/>
  <c r="G135" i="104"/>
  <c r="K22" i="105"/>
  <c r="G81" i="105"/>
  <c r="K81" i="105"/>
  <c r="B41" i="106"/>
  <c r="F37" i="106"/>
  <c r="H41" i="106"/>
  <c r="J37" i="106"/>
  <c r="J17" i="106"/>
  <c r="J22" i="106"/>
  <c r="J25" i="106"/>
  <c r="H22" i="106"/>
  <c r="H25" i="106"/>
  <c r="N28" i="105"/>
  <c r="N32" i="105"/>
  <c r="N36" i="105"/>
  <c r="N40" i="105"/>
  <c r="N44" i="105"/>
  <c r="N48" i="105"/>
  <c r="N52" i="105"/>
  <c r="N56" i="105"/>
  <c r="N60" i="105"/>
  <c r="N64" i="105"/>
  <c r="N68" i="105"/>
  <c r="N72" i="105"/>
  <c r="N76" i="105"/>
  <c r="N80" i="105"/>
  <c r="G200" i="105"/>
  <c r="K200" i="105"/>
  <c r="F17" i="106"/>
  <c r="J208" i="105"/>
  <c r="D189" i="105"/>
  <c r="N27" i="105"/>
  <c r="E46" i="106"/>
  <c r="E49" i="106"/>
  <c r="J13" i="106"/>
  <c r="J205" i="105"/>
  <c r="J210" i="105"/>
  <c r="K196" i="105"/>
  <c r="G205" i="105"/>
  <c r="K205" i="105"/>
  <c r="F13" i="106"/>
  <c r="K13" i="106"/>
  <c r="K29" i="107"/>
  <c r="K31" i="107"/>
  <c r="B14" i="106"/>
  <c r="D31" i="107"/>
  <c r="G21" i="104"/>
  <c r="K17" i="106"/>
  <c r="F10" i="97"/>
  <c r="K37" i="106"/>
  <c r="N81" i="105"/>
  <c r="N189" i="105"/>
  <c r="G208" i="105"/>
  <c r="F22" i="106"/>
  <c r="F25" i="106"/>
  <c r="K25" i="106"/>
  <c r="B25" i="106"/>
  <c r="J41" i="106"/>
  <c r="H46" i="106"/>
  <c r="H136" i="104"/>
  <c r="G24" i="101"/>
  <c r="E23" i="101"/>
  <c r="K24" i="101"/>
  <c r="F24" i="101"/>
  <c r="E243" i="104"/>
  <c r="H21" i="104"/>
  <c r="G210" i="105"/>
  <c r="K189" i="105"/>
  <c r="H29" i="107"/>
  <c r="B46" i="106"/>
  <c r="F41" i="106"/>
  <c r="L9" i="101"/>
  <c r="M9" i="101"/>
  <c r="K8" i="101"/>
  <c r="G136" i="104"/>
  <c r="F8" i="101"/>
  <c r="G8" i="101"/>
  <c r="K41" i="106"/>
  <c r="F11" i="96"/>
  <c r="L8" i="101"/>
  <c r="M8" i="101"/>
  <c r="B49" i="106"/>
  <c r="F46" i="106"/>
  <c r="F49" i="106"/>
  <c r="F23" i="101"/>
  <c r="G23" i="101"/>
  <c r="B38" i="106"/>
  <c r="H31" i="107"/>
  <c r="L24" i="101"/>
  <c r="M24" i="101"/>
  <c r="K23" i="101"/>
  <c r="J46" i="106"/>
  <c r="J49" i="106"/>
  <c r="H49" i="106"/>
  <c r="K49" i="106"/>
  <c r="L23" i="101"/>
  <c r="M23" i="101"/>
</calcChain>
</file>

<file path=xl/sharedStrings.xml><?xml version="1.0" encoding="utf-8"?>
<sst xmlns="http://schemas.openxmlformats.org/spreadsheetml/2006/main" count="5178" uniqueCount="1556">
  <si>
    <t>Description of Identified Issues 
(in order of importance)</t>
  </si>
  <si>
    <t>LFA Recommendations 
(in order of importance)</t>
  </si>
  <si>
    <t>Status</t>
  </si>
  <si>
    <r>
      <t xml:space="preserve"> by the Progress Update</t>
    </r>
    <r>
      <rPr>
        <sz val="11"/>
        <rFont val="Arial"/>
        <family val="2"/>
      </rPr>
      <t>:</t>
    </r>
  </si>
  <si>
    <t xml:space="preserve">LFA Comments/Analysis </t>
  </si>
  <si>
    <t>1. Anti-malaria medicines</t>
  </si>
  <si>
    <t>4. Condoms</t>
  </si>
  <si>
    <t>5. Anti-retrovirals</t>
  </si>
  <si>
    <t>Yes</t>
  </si>
  <si>
    <t>No</t>
  </si>
  <si>
    <t>Program management (including SR management)</t>
  </si>
  <si>
    <t>Financial management and systems</t>
  </si>
  <si>
    <t>Monitoring and evaluation</t>
  </si>
  <si>
    <t>Pharmaceutical &amp; health product management</t>
  </si>
  <si>
    <t>Other management issues, including: PR capacity to develop quality programmatic and financial reports</t>
  </si>
  <si>
    <t>2. Bed nets</t>
  </si>
  <si>
    <t>Verified Result</t>
  </si>
  <si>
    <t>approved budget amount:</t>
  </si>
  <si>
    <t>- used to convert Total PR Cash Outflow for the Progress Update Period</t>
  </si>
  <si>
    <t>Rates used by the PR</t>
  </si>
  <si>
    <t>LFA-verified rates</t>
  </si>
  <si>
    <t>Cumulative Budget through period of Progress Update</t>
  </si>
  <si>
    <t>- used to convert Total Cash Outflow for the Progress Update Period</t>
  </si>
  <si>
    <t>On-going Progress Update and Disbursement Request</t>
  </si>
  <si>
    <t>Note: The table below should contain those Impact/Outcome indicators that are (1) due for reporting during the current year of a grant and (2) those reporting on which is overdue from the previous periods.</t>
  </si>
  <si>
    <t>Country:</t>
  </si>
  <si>
    <t>Grant number:</t>
  </si>
  <si>
    <t xml:space="preserve">LFA comments on (a) verified result, (b) source of information used by the PR to report results, including the status of completion of surveys and other methods to measure Impact/Outcome, as applicable,  </t>
  </si>
  <si>
    <t>Current Reporting Period</t>
  </si>
  <si>
    <t>Category</t>
  </si>
  <si>
    <t>Cumulative Budget</t>
  </si>
  <si>
    <t>Other</t>
  </si>
  <si>
    <t>Prevention</t>
  </si>
  <si>
    <t>Treatment</t>
  </si>
  <si>
    <t>-</t>
  </si>
  <si>
    <t>Verification Method</t>
  </si>
  <si>
    <t>List of supporting documents for PU/DR review</t>
  </si>
  <si>
    <t>GENERAL GRANT INFORMATION</t>
  </si>
  <si>
    <t>DISBURSEMENT REQUEST PERIOD</t>
  </si>
  <si>
    <t>Service Delivery Areas</t>
  </si>
  <si>
    <t>Impact Indicators</t>
  </si>
  <si>
    <t>IndicatorTypes</t>
  </si>
  <si>
    <t>Outcome Indicators</t>
  </si>
  <si>
    <t>DataSources</t>
  </si>
  <si>
    <t>Please select…</t>
  </si>
  <si>
    <t xml:space="preserve">% of young women and men aged 15-24 who are HIV infected </t>
  </si>
  <si>
    <t>impact</t>
  </si>
  <si>
    <t xml:space="preserve">% of young people aged 15-24 who had sex with more than one partner in the last year </t>
  </si>
  <si>
    <t>National Health Accounts</t>
  </si>
  <si>
    <t>Please enter a corresponding indicator here…</t>
  </si>
  <si>
    <t xml:space="preserve">% of adults aged 15-49 who are HIV infected </t>
  </si>
  <si>
    <t>outcome</t>
  </si>
  <si>
    <t xml:space="preserve">% of young people aged 15-19 who have never had sex </t>
  </si>
  <si>
    <t>DHS/DHS+ (Demographic and Health Survey)</t>
  </si>
  <si>
    <t>Please enter a data source here…</t>
  </si>
  <si>
    <t>Prevention: Condom distribution</t>
  </si>
  <si>
    <t xml:space="preserve">% of adults and children with HIV still alive 12 months after initiation of antiretroviral therapy (extend to 2, 3, 5 years as program matures) </t>
  </si>
  <si>
    <t>% of young people aged 15-24 who never had sex in the last year of those who ever had sex</t>
  </si>
  <si>
    <t>MICS (Multiple Indicator Cluster Survey)</t>
  </si>
  <si>
    <t>Please enter a SDA here…</t>
  </si>
  <si>
    <t xml:space="preserve">% of infants born to HIV infected mothers who are infected </t>
  </si>
  <si>
    <t xml:space="preserve">% of young people aged 15-24 reporting the consistent use of a condom with non-regular sexual partners in the last year </t>
  </si>
  <si>
    <t>AIS (AIDS Indicator Survey)</t>
  </si>
  <si>
    <t>Prevention: PMTCT</t>
  </si>
  <si>
    <t xml:space="preserve">% of most-at-risk population(s) (sex workers, clients of sex workers, men who have sex with men, injecting drug users) who are HIV infected </t>
  </si>
  <si>
    <t xml:space="preserve">% of young women and men who had sex before the age of 15 </t>
  </si>
  <si>
    <t>SAMS (Service Availibility Mapping Survey)</t>
  </si>
  <si>
    <t>% of children U5 sleeping under an ITN the previous night</t>
  </si>
  <si>
    <t>MIS (Malaria Indicator Survey)</t>
  </si>
  <si>
    <t>Prevention: Vector control (other than ITNs)</t>
  </si>
  <si>
    <t>Laboratory-confirmed malaria cases seen in heath facilities</t>
  </si>
  <si>
    <t>% of households with at least one ITN</t>
  </si>
  <si>
    <t>Prevention: other - specify</t>
  </si>
  <si>
    <t>Laboratory-confirmed malaria deaths seen in health facilities</t>
  </si>
  <si>
    <t>% of pregnant women (and other target groups) sleeping under an ITN the previous night</t>
  </si>
  <si>
    <t>Treatment: Prompt, effective anti-malarial treatment</t>
  </si>
  <si>
    <t>Malaria-attributed deaths in sentinel demographic surveillance sites</t>
  </si>
  <si>
    <t>% of pregnant women on Intermittent preventive treatment (IPT) according to national policy (specific to Sub-Saharian Africa)</t>
  </si>
  <si>
    <t>PR Total Forecast</t>
  </si>
  <si>
    <t>Treatment: Home based management of malaria</t>
  </si>
  <si>
    <t>API (Annual Parasite Index) (specific to Latin America and Asia)</t>
  </si>
  <si>
    <t>% of households in malaria areas protected by IRS</t>
  </si>
  <si>
    <t>MOH (routine HIS or HMIS)</t>
  </si>
  <si>
    <t>Treatment: Diagnosis</t>
  </si>
  <si>
    <t>RBM (Roll Back Malaria)</t>
  </si>
  <si>
    <t>Treatment: other - specify</t>
  </si>
  <si>
    <t>Supportive environment: Monitoring drug resistance</t>
  </si>
  <si>
    <t>Supportive environment: Monitoring insecticide resistance</t>
  </si>
  <si>
    <t>Supportive environment: Coordination and partnership development (national, community, public-private)</t>
  </si>
  <si>
    <t>Supportive environment: other - specify</t>
  </si>
  <si>
    <t>HSS: other - specify</t>
  </si>
  <si>
    <t>Questionnaire</t>
  </si>
  <si>
    <t>Please select disease and Impact/Outcome first</t>
  </si>
  <si>
    <t>Required Documentation</t>
  </si>
  <si>
    <t>Comments</t>
  </si>
  <si>
    <t>- used to convert Opening Cash Balance</t>
  </si>
  <si>
    <t>- used to convert Closing Cash Balance</t>
  </si>
  <si>
    <t>LFA Comments</t>
  </si>
  <si>
    <t>Report Due Date</t>
  </si>
  <si>
    <t>Comments on results on Impact/Outcome indicators and data sources, and any other comments</t>
  </si>
  <si>
    <t>PR's response</t>
  </si>
  <si>
    <t>LFA's response</t>
  </si>
  <si>
    <t>Reporting Currency</t>
  </si>
  <si>
    <t>PQR Product Categories</t>
  </si>
  <si>
    <t xml:space="preserve">DISBURSEMENT REQUEST </t>
  </si>
  <si>
    <t>Care and support: Care and support for the chronically ill</t>
  </si>
  <si>
    <t>Principal Recipient:</t>
  </si>
  <si>
    <t>Currency:</t>
  </si>
  <si>
    <t>Beginning Date:</t>
  </si>
  <si>
    <t>Value</t>
  </si>
  <si>
    <t>Year</t>
  </si>
  <si>
    <t>Indicator Description</t>
  </si>
  <si>
    <t>Budget for Reporting Period</t>
  </si>
  <si>
    <t>Variance</t>
  </si>
  <si>
    <t>Reason for Variance</t>
  </si>
  <si>
    <t xml:space="preserve">    1b. Disbursements to sub-recipients</t>
  </si>
  <si>
    <t>Less:</t>
  </si>
  <si>
    <t>B: DISBURSEMENT REQUEST</t>
  </si>
  <si>
    <t>end date:</t>
  </si>
  <si>
    <t>Signed on behalf of the Principal Recipient:
(signature of Authorized Designated Representative)</t>
  </si>
  <si>
    <t>Select</t>
  </si>
  <si>
    <t>End Date:</t>
  </si>
  <si>
    <t>Total forecasted net cash expenditures by the Principal Recipient for the period immediately following the period covered</t>
  </si>
  <si>
    <t>Name:</t>
  </si>
  <si>
    <t>Title:</t>
  </si>
  <si>
    <t>Date and Place:</t>
  </si>
  <si>
    <t>Program Start Date:</t>
  </si>
  <si>
    <t>forecasted amount:</t>
  </si>
  <si>
    <t>Progress Update - Reporting Period:</t>
  </si>
  <si>
    <t>Progress Update - Period Covered:</t>
  </si>
  <si>
    <t>Progress Update - Number:</t>
  </si>
  <si>
    <t>Disbursement Request  - Disbursement Period:</t>
  </si>
  <si>
    <t>Cycle:</t>
  </si>
  <si>
    <t>Number:</t>
  </si>
  <si>
    <t xml:space="preserve">Impact / Outcome </t>
  </si>
  <si>
    <t>B.  Planned Changes in the Program, if any</t>
  </si>
  <si>
    <t>C.  External factors beyond the control of the Principal Recipient that have impacted or may impact the Program</t>
  </si>
  <si>
    <r>
      <t>B.  LFA comments on PR planned changes in the program, if any</t>
    </r>
    <r>
      <rPr>
        <sz val="11"/>
        <color indexed="9"/>
        <rFont val="Arial"/>
        <family val="2"/>
      </rPr>
      <t/>
    </r>
  </si>
  <si>
    <t>C.  LFA Comments on External Factors Beyond Control of the Principal Recipients that have impacted or may impact program</t>
  </si>
  <si>
    <t>A.  PR's Overall Self-Evaluation of Grant Performance (including a summary of how financial performance is linked to programmatic achievements)</t>
  </si>
  <si>
    <t>Prevention: Post-exposure prophylaxis (PEP)</t>
  </si>
  <si>
    <t>% of HIV seroprevalence among all newly registered TB patients</t>
  </si>
  <si>
    <t xml:space="preserve">% of adults and children who are still on treatment after 6 months, 1, 2, 3, 5 years from the initiation of treatment </t>
  </si>
  <si>
    <t>BSS (Behavioral and Surveillance Survey)</t>
  </si>
  <si>
    <t>Prevention: STI diagnosis and treatment</t>
  </si>
  <si>
    <t xml:space="preserve">% of injecting drug users who have adopted behaviors that reduce transmission of HIV. </t>
  </si>
  <si>
    <t>Sentinel surveillance</t>
  </si>
  <si>
    <t>Prevention: Blood safety and universal precaution</t>
  </si>
  <si>
    <t xml:space="preserve">% of orphaned children compared to non-orphaned children aged 10-14 who are currently attending school </t>
  </si>
  <si>
    <t>Serological surveys</t>
  </si>
  <si>
    <t>Treatment: Antiretroviral treatment (ARV) and monitoring</t>
  </si>
  <si>
    <t xml:space="preserve">% of young people aged 15-24 reporting the use of a condom the last time they had sex with a non-regular sexual partner </t>
  </si>
  <si>
    <t>Prevalence surveys</t>
  </si>
  <si>
    <t>Treatment: Prophylaxis and treatment for opportunistic infections</t>
  </si>
  <si>
    <t xml:space="preserve">% of people expressing accepting attitudes towards PLWHA, of all people surveyed aged 15-49 </t>
  </si>
  <si>
    <t xml:space="preserve">Facility-based survey </t>
  </si>
  <si>
    <t xml:space="preserve">% of female sex workers reporting the use of a condom with every client in the last month </t>
  </si>
  <si>
    <t>Key informant survey</t>
  </si>
  <si>
    <t>Care and support: Support for orphans and vulnerable children</t>
  </si>
  <si>
    <t xml:space="preserve">% of men who have had sex with a female sex worker in the last year </t>
  </si>
  <si>
    <t>Specific surveys (to be defined)</t>
  </si>
  <si>
    <t>TB/HIV collaborative activities: Intensified case-finding among PLWHA</t>
  </si>
  <si>
    <t xml:space="preserve">% of men reporting the use of condom the last time they had anal sex with a male partner in the last 6 months </t>
  </si>
  <si>
    <t xml:space="preserve">Civil registration systems (vital/disease specific registration) </t>
  </si>
  <si>
    <t>TB/HIV collaborative activities: Prevention of TB disease in PLWHA</t>
  </si>
  <si>
    <t>Census</t>
  </si>
  <si>
    <t>TB/HIV collaborative activities: Prevention of HIV in TB patients</t>
  </si>
  <si>
    <t>Health service statistics</t>
  </si>
  <si>
    <t>TB/HIV collaborative activities: Prevention of opportunistic infections in PLWHA with TB</t>
  </si>
  <si>
    <t>Patient register</t>
  </si>
  <si>
    <t xml:space="preserve">TB/HIV collaborative activities: HIV care and support for HIV-positive TB patients </t>
  </si>
  <si>
    <t xml:space="preserve">Clinical cohort follow-up studies </t>
  </si>
  <si>
    <t>TB/HIV collaborative activities: Provision of antiretroviral treatment for TB patients during TB treatment</t>
  </si>
  <si>
    <t>Community services assessment</t>
  </si>
  <si>
    <t>Supportive environment: Policy development including workplace policy</t>
  </si>
  <si>
    <t>Records: laboratory, patient (e.g. treatment cards), training, certification, other (to be specified)</t>
  </si>
  <si>
    <t xml:space="preserve">Supportive environment: Strengthening of civil society and institutional capacity building </t>
  </si>
  <si>
    <t>Operational research</t>
  </si>
  <si>
    <t>Supportive environment: Stigma reduction in all settings</t>
  </si>
  <si>
    <t>HSS: Service delivery</t>
  </si>
  <si>
    <t>HSS: PAL (Practical Approach to Lung Health)</t>
  </si>
  <si>
    <t>HSS: Human resources</t>
  </si>
  <si>
    <t>HSS: Community Systems Strengthening</t>
  </si>
  <si>
    <t>HSS: Information system &amp; Operational research</t>
  </si>
  <si>
    <t>HSS: Infrastructure</t>
  </si>
  <si>
    <t>HSS: Procurement and Supply management</t>
  </si>
  <si>
    <t>please select…</t>
  </si>
  <si>
    <t>Improving diagnosis</t>
  </si>
  <si>
    <t>TB prevalence rate</t>
  </si>
  <si>
    <t>Case detection</t>
  </si>
  <si>
    <t>Standardized treatment, patient support and patient charter</t>
  </si>
  <si>
    <t>TB incidence rate</t>
  </si>
  <si>
    <t>Treatment success rate</t>
  </si>
  <si>
    <t xml:space="preserve">To be made available to the LFA by the PR  </t>
  </si>
  <si>
    <t>To be submitted by the LFA to the Secretariat</t>
  </si>
  <si>
    <t>Performance Framework</t>
  </si>
  <si>
    <t>x</t>
  </si>
  <si>
    <t>M&amp;E Plan</t>
  </si>
  <si>
    <t>Survey results</t>
  </si>
  <si>
    <t>For Impact/Outcome indicators</t>
  </si>
  <si>
    <t>If newly available during the reporting period.</t>
  </si>
  <si>
    <t>Other M&amp;E assessments done by partners to assess data quality and M&amp;E system issues.</t>
  </si>
  <si>
    <t>Procurement</t>
  </si>
  <si>
    <t>Consumption reports for pharmaceuticals and health products</t>
  </si>
  <si>
    <t>Supplier invoices</t>
  </si>
  <si>
    <t>Stock level reports</t>
  </si>
  <si>
    <t>Finance</t>
  </si>
  <si>
    <t>Approved budgets</t>
  </si>
  <si>
    <t>For the periods covered by Progress Update and Disbursement Request, including the buffer period.</t>
  </si>
  <si>
    <t>Cash books</t>
  </si>
  <si>
    <t xml:space="preserve">General Ledger </t>
  </si>
  <si>
    <t xml:space="preserve">Cash forecasts </t>
  </si>
  <si>
    <t>Bank statements</t>
  </si>
  <si>
    <t>Bank Reconciliations</t>
  </si>
  <si>
    <t>Annual PR Audit Report, Financial Statements, Management Letters and Responses (if Due)</t>
  </si>
  <si>
    <t>Annual SR Audit Report, Financial Statements, Management Letters and Responses (if Due)</t>
  </si>
  <si>
    <t>General Management</t>
  </si>
  <si>
    <t>Workplan</t>
  </si>
  <si>
    <t>This checklist is included for information and not for completion.</t>
  </si>
  <si>
    <t>Procurement and supply management</t>
  </si>
  <si>
    <t>TB mortality rate</t>
  </si>
  <si>
    <t>Smear conversion rate</t>
  </si>
  <si>
    <t>M&amp;E</t>
  </si>
  <si>
    <t>TB/HIV</t>
  </si>
  <si>
    <t>MDR-TB</t>
  </si>
  <si>
    <t xml:space="preserve">High-risk groups </t>
  </si>
  <si>
    <t>HSS (beyond TB)</t>
  </si>
  <si>
    <t>PAL (Practical Approach to Lung Health)</t>
  </si>
  <si>
    <t>PPM / ISTC (Public-Public, Public-Private Mix (PPM) approaches and International standards for TB care)</t>
  </si>
  <si>
    <t xml:space="preserve">ACSM (Advocacy, communication and social mobilization) </t>
  </si>
  <si>
    <t>Community TB care</t>
  </si>
  <si>
    <t>Programme-based operational research</t>
  </si>
  <si>
    <t>R&amp;R TB system, quarterly report</t>
  </si>
  <si>
    <t xml:space="preserve">R&amp;R TB system, yearly management report </t>
  </si>
  <si>
    <t>Other Surveillance reports, specify</t>
  </si>
  <si>
    <t xml:space="preserve">Death rates associated with Malaria: all-cause under-5 mortality rate in highly endemic areas </t>
  </si>
  <si>
    <t>% of U5 children (and other target groups) with malaria/fever receiving appropriate treatment within 24 hours (community/health facility)</t>
  </si>
  <si>
    <t xml:space="preserve">Incidence of clinical malaria cases (estimated and/or reported) </t>
  </si>
  <si>
    <t>% of U5 children (and other target group) with uncomplicated malaria correctly managed at health facilities</t>
  </si>
  <si>
    <t>Prevention: Insecticide-treated nets (ITNs)</t>
  </si>
  <si>
    <t>Anaemia prevalence in children under 5 years of age</t>
  </si>
  <si>
    <t>% of U5 children (and other target groups) admitted with severe malaria and correctly managed at health facilities</t>
  </si>
  <si>
    <t>Prevention: Malaria prevention during pregnancy</t>
  </si>
  <si>
    <t xml:space="preserve">Prevalence of malaria parasite infection </t>
  </si>
  <si>
    <t>PR Audit Report</t>
  </si>
  <si>
    <t>Global Fund Management Actions</t>
  </si>
  <si>
    <t>PR Comments on Progress of Implementation</t>
  </si>
  <si>
    <t>Baseline 
(if applicable)</t>
  </si>
  <si>
    <t>Data Source of Results</t>
  </si>
  <si>
    <t>LFA Review of PR Progress on Global Fund Management Actions</t>
  </si>
  <si>
    <t>Functional Areas</t>
  </si>
  <si>
    <t>Year of Target</t>
  </si>
  <si>
    <t>Intended Target</t>
  </si>
  <si>
    <t xml:space="preserve"> </t>
  </si>
  <si>
    <t>Total</t>
  </si>
  <si>
    <t>Section 5: Cash Reconciliation and Disbursement Request</t>
  </si>
  <si>
    <t>1.  Period beginning date:</t>
  </si>
  <si>
    <t>4.  Cash "in transit" disbursed to the PR:</t>
  </si>
  <si>
    <t>5. Cash "in transit" disbursed to third parties by the Global Fund on behalf of the PR</t>
  </si>
  <si>
    <t>6.  PR's Disbursement Request to the Global Fund for the period immediately following the period covered by the Progress Update, plus additional period (cash buffer):</t>
  </si>
  <si>
    <t>7.  Does the PR's Disbursement Request include funds for health product procurement?</t>
  </si>
  <si>
    <t>8. Exchange Rate (used to translate local currency into grant currency)</t>
  </si>
  <si>
    <t>1b.  Value of Pharmaceuticals and Health Products in the PQR (6 categories only)</t>
  </si>
  <si>
    <t xml:space="preserve">Targets cumulative?
</t>
  </si>
  <si>
    <t xml:space="preserve">1a.  Has the PR updated the Price Quality Reporting (PQR) with the required information on the pharmaceuticals and health products received during the period covered by this PU/DR’ (if applicable)?  (If health products procurement information has not been entered into the PQR, please explain why in comments box)    </t>
  </si>
  <si>
    <t>Value of  products received during reporting period</t>
  </si>
  <si>
    <t>3. Cash Balance: End of period covered by Progress Update (number 10 from PR Cash Reconciliation sheet):</t>
  </si>
  <si>
    <t xml:space="preserve">Select </t>
  </si>
  <si>
    <r>
      <t xml:space="preserve">  (cash "buffer") beginning date</t>
    </r>
    <r>
      <rPr>
        <sz val="11"/>
        <rFont val="Arial"/>
        <family val="2"/>
      </rPr>
      <t>:</t>
    </r>
  </si>
  <si>
    <t>(cash "buffer") beginning date</t>
  </si>
  <si>
    <r>
      <t>cash "buffer" agreed with FPM</t>
    </r>
    <r>
      <rPr>
        <b/>
        <sz val="11"/>
        <rFont val="Arial"/>
        <family val="2"/>
      </rPr>
      <t xml:space="preserve"> (2)</t>
    </r>
  </si>
  <si>
    <t>2a. Cash buffer period (by default)</t>
  </si>
  <si>
    <t>(2) When the additional (cash "buffer" ) period is 1 or 2 months, the approved budget and forecasted amounts should be calculated as prorated values for the period following the regular buffer period.</t>
  </si>
  <si>
    <t>M&amp;E Systems Strengthening Assessment</t>
  </si>
  <si>
    <r>
      <t xml:space="preserve">2b.  Additional "buffer" (discretionary, select only if there is a prior agreement with the FPM) </t>
    </r>
    <r>
      <rPr>
        <b/>
        <sz val="11"/>
        <rFont val="Arial"/>
        <family val="2"/>
      </rPr>
      <t>(1)</t>
    </r>
  </si>
  <si>
    <t>Indicator rating</t>
  </si>
  <si>
    <t>Any major management issues resulting in downgrade?</t>
  </si>
  <si>
    <t>Overall Grant Rating</t>
  </si>
  <si>
    <t xml:space="preserve">Name of local currency, date and source of the exchange rate, and other comments (if appropriate) </t>
  </si>
  <si>
    <r>
      <t xml:space="preserve">Please explain any significant variance (based on your judgment) between the forecasted amounts and the amounts as per approved budgets.  Please specify the main factors and related amounts that are the major drivers of the variance. 
NB. Consider the following items when providing the analysis. 
  - Expected timing of payments for any significant budgetary items,
  - Impact of existing cash balance at SR levels
  - Current confirmed commitments to be paid during disbursement request period 
  - Current/expected unit prices compared to those in the budget 
  - Change in quantities compared to budget
  - Exchange rates and inflation
  - Linkage between budget absorption and programmatic performance to-date.
</t>
    </r>
    <r>
      <rPr>
        <b/>
        <sz val="11"/>
        <rFont val="Arial"/>
        <family val="2"/>
      </rPr>
      <t xml:space="preserve">! </t>
    </r>
    <r>
      <rPr>
        <sz val="11"/>
        <rFont val="Arial"/>
        <family val="2"/>
      </rPr>
      <t>The forecast should include any existing commitments (eligible under this grant) as of the end of the reporting period and which are likely to be paid during the disbursement period</t>
    </r>
  </si>
  <si>
    <t>Value of products entered by the PR and verified as correct by the LFA in the PQR during reporting period</t>
  </si>
  <si>
    <t>(1) Additional Cash buffer can be requested if the next PU/DR report will contain a completed EFR report or a completed Annex on SR financials, requested by the Secretariat, or if there are any additional GF-specific requirements that cannot be delivered within 45 days. An agreement in principal from the FPM should be obtained prior to requesting an additional cash buffer.</t>
  </si>
  <si>
    <t>Prevention: Behavioral Change Communication - Mass media</t>
  </si>
  <si>
    <t>Prevention: Behavioral Change Communication - community outreach</t>
  </si>
  <si>
    <t xml:space="preserve">Prevention: Counseling and Testing </t>
  </si>
  <si>
    <t>Supportive environment: Program management and administration</t>
  </si>
  <si>
    <t>HSS: Other, specify</t>
  </si>
  <si>
    <t>Prevention:  Behavioral Change Communication - Mass media</t>
  </si>
  <si>
    <t>Prevention:  Behavioral Change Communication - community outreach</t>
  </si>
  <si>
    <t>Other:Specify</t>
  </si>
  <si>
    <t>Module</t>
  </si>
  <si>
    <t>Percentage of adults and children with HIV known to be on treatment 12 months after initiation of antiretroviral therapy</t>
  </si>
  <si>
    <t>Percentage of women and men aged 15-49 who have had sexual intercourse with more than one partner in the past 12 months</t>
  </si>
  <si>
    <t>Percentage of women and men aged 15-49 who had more than one partner in the past 12 months who used a condom during their last sexual intercourse</t>
  </si>
  <si>
    <t>Percentage of men reporting the use of a condom the last time they had anal sex with a male partner</t>
  </si>
  <si>
    <t>Percentage of transgender people who sell sex reporting the use of a condom with their most recent client</t>
  </si>
  <si>
    <t>Percentage of sex workers reporting the use of a condom with their most recent client</t>
  </si>
  <si>
    <t>Percentage of people who inject drugs reporting the use of sterile injecting equipment the last time they injected</t>
  </si>
  <si>
    <t>Percentage of other vulnerable populations who report the use of a condom at last sexual intercourse</t>
  </si>
  <si>
    <t>Current school attendance rate among orphans compared to non-orphans</t>
  </si>
  <si>
    <t>Case notification rate of all forms of TB per 100,000 population - bacteriologically confirmed plus clinically diagnosed, new and relapse cases</t>
  </si>
  <si>
    <t>Case notification rate per 100,000 population- bacteriologically-confirmed TB, new and relapse</t>
  </si>
  <si>
    <t>Treatment success rate - all forms of TB</t>
  </si>
  <si>
    <t>Treatment success rate - bacteriologically confirmed TB cases</t>
  </si>
  <si>
    <t>Notification of RR-TB and/or MDR-TB cases - Percentage of notified cases of bacteriologically confirmed, drug resistant RR-TB and/or MDR-TB⃰ as a proportion of the estimated number of RR-TB and/or MDR-TB cases among notified TB cases</t>
  </si>
  <si>
    <t>Treatment success rate of MDR-TB: Percentage of bacteriologically confirmed drug resistant TB cases (RR-TB and/or MDR-TB) successfully treated</t>
  </si>
  <si>
    <t>Proportion of population that slept under an insecticide-treated net* the previous night</t>
  </si>
  <si>
    <t>Proportion of children under five years old who slept under an insecticide-treated net* the previous night</t>
  </si>
  <si>
    <t>Proportion of pregnant women who slept under an insecticide-treated net* the previous night</t>
  </si>
  <si>
    <t>Proportion of population with access to an ITN within their household</t>
  </si>
  <si>
    <t>Proportion of population using an insecticide-treated net* among the population with access to an insecticide-treated net</t>
  </si>
  <si>
    <t>Proportion of households with at least one insecticide-treated net for every two people and/or sprayed by IRS within the last 12 months</t>
  </si>
  <si>
    <t>Proportion of households with at least one insecticide-treated net</t>
  </si>
  <si>
    <t>Proportion of households with at least one insecticide-treated net* for every two people</t>
  </si>
  <si>
    <t>Percentage of women attending antenatal care</t>
  </si>
  <si>
    <t>Percentage of births attended by skilled health professional</t>
  </si>
  <si>
    <t>Ratio of household out-of-pocket payments for health to total expenditure on health</t>
  </si>
  <si>
    <t>Specific services readiness score for health facilities</t>
  </si>
  <si>
    <t>General service readiness score for health facilities</t>
  </si>
  <si>
    <t>HIV</t>
  </si>
  <si>
    <t>TB</t>
  </si>
  <si>
    <t>Malaria</t>
  </si>
  <si>
    <t>HSS</t>
  </si>
  <si>
    <t>Principal Recipient</t>
  </si>
  <si>
    <t>As verified by LFA</t>
  </si>
  <si>
    <t>The Global Fund Validated Figures</t>
  </si>
  <si>
    <t>Cash Balance: Beginning of the Period</t>
  </si>
  <si>
    <t xml:space="preserve">Add: </t>
  </si>
  <si>
    <t>Interest received on bank accounts</t>
  </si>
  <si>
    <t>Revenue from income-generating activities (if applicable)</t>
  </si>
  <si>
    <t>Other income, if applicable (e.g. VAT/Other Tax returns, income from disposal of assets etc.)</t>
  </si>
  <si>
    <t>Other reconciliation adjustments (including for prior periods)</t>
  </si>
  <si>
    <t>Net exchange gains/losses on translation of balances</t>
  </si>
  <si>
    <t>Cash in Transit for the reporting period</t>
  </si>
  <si>
    <t>Cash in Transit after the current reporting period</t>
  </si>
  <si>
    <t>* Includes interest income, income generating activites etc.</t>
  </si>
  <si>
    <t>Actual Expenditures</t>
  </si>
  <si>
    <t>Budget Vs Actual Variances</t>
  </si>
  <si>
    <t>Absorption Capacity</t>
  </si>
  <si>
    <t>Explanation of Variances (mandatory for all percentages below 95% &amp; above 105%</t>
  </si>
  <si>
    <t>Grand Total</t>
  </si>
  <si>
    <t>HIV/AIDS</t>
  </si>
  <si>
    <t>Costing Dimension (Cost Grouping)</t>
  </si>
  <si>
    <t>1.0 Human Resources (HR)</t>
  </si>
  <si>
    <t>2.0 Travel related costs (TRC)</t>
  </si>
  <si>
    <t>3.0 External Professional services (EPS)</t>
  </si>
  <si>
    <t>4.0 Health Products - Pharmaceutical Products (HPPP)</t>
  </si>
  <si>
    <t>5.0 Health Products - Non-Pharmaceuticals (HPNP)</t>
  </si>
  <si>
    <t>6.0 Health Products - Equipment (HPE)</t>
  </si>
  <si>
    <t>7.0 Procurement and Supply-Chain Management costs (PSM)</t>
  </si>
  <si>
    <t>8.0 Infrastructure (INF)</t>
  </si>
  <si>
    <t>9.0 Non-health equipment (NHE)</t>
  </si>
  <si>
    <t>10.0 Communication Material and Publications (CMP)</t>
  </si>
  <si>
    <t>11.0  Indirect and Overhead Costs</t>
  </si>
  <si>
    <t>12. Living support to client/ target population (LSCTP)</t>
  </si>
  <si>
    <t>13. Results Based Financing</t>
  </si>
  <si>
    <t>B. SUMMARY AFR BREAKDOWN BY INTERVENTIONS</t>
  </si>
  <si>
    <t>Modular Approach - Interventions</t>
  </si>
  <si>
    <t>C. SUMMARY AFR BREAKDOWN BY IMPLEMENTING ENTITY</t>
  </si>
  <si>
    <t>Implementing Entity</t>
  </si>
  <si>
    <t xml:space="preserve">Validation of Grand Total </t>
  </si>
  <si>
    <t>Component</t>
  </si>
  <si>
    <t>Catalog Module Name</t>
  </si>
  <si>
    <t>Intervention Name</t>
  </si>
  <si>
    <t>Old Component</t>
  </si>
  <si>
    <t>Specific prevention interventions (SPI)</t>
  </si>
  <si>
    <t>Intermittent preventive treatment (IPT) - In pregnancy</t>
  </si>
  <si>
    <t>Intermittent preventive treatment (IPT) - In infancy</t>
  </si>
  <si>
    <t>Seasonal malaria chemoprevention</t>
  </si>
  <si>
    <t>IEC/BCC</t>
  </si>
  <si>
    <t>Vector control</t>
  </si>
  <si>
    <t>Long-lasting insecticidal nets (LLIN) - Mass campaign</t>
  </si>
  <si>
    <t>Long-lasting insecticidal nets (LLIN) - Continuous distribution</t>
  </si>
  <si>
    <t>Indoor residual spraying (IRS)</t>
  </si>
  <si>
    <t>Other vector vontrol measures</t>
  </si>
  <si>
    <t>Entomological monitoring</t>
  </si>
  <si>
    <t>Case management</t>
  </si>
  <si>
    <t>Facility-based treatment</t>
  </si>
  <si>
    <t>Epidemic preparedness and response</t>
  </si>
  <si>
    <t>Integrated community case management (ICCM)</t>
  </si>
  <si>
    <t>Active case detection and investigation (elimination phase)</t>
  </si>
  <si>
    <t>Therapeutic efficacy surveillance</t>
  </si>
  <si>
    <t>Severe malaria</t>
  </si>
  <si>
    <t>Private sector co-payment mechanism</t>
  </si>
  <si>
    <t>Private sector case management (other)</t>
  </si>
  <si>
    <t>Ensuring drug quality</t>
  </si>
  <si>
    <t>Tuberculosis</t>
  </si>
  <si>
    <t>TB care and prevention</t>
  </si>
  <si>
    <t>Case detection and diagnosis</t>
  </si>
  <si>
    <t>Tuberculosis; HIV/TB</t>
  </si>
  <si>
    <t>Case detection and diagnosis: MDR-TB</t>
  </si>
  <si>
    <t>Treatment: MDR-TB</t>
  </si>
  <si>
    <t>Prevention for MDR-TB</t>
  </si>
  <si>
    <t>HIV/TB</t>
  </si>
  <si>
    <t>Prevention programs for general population</t>
  </si>
  <si>
    <t>RMNCH linkages and gender-based violence (GBV)</t>
  </si>
  <si>
    <t>HIV/AIDS; HIV/TB</t>
  </si>
  <si>
    <t>Other interventions for general population - Please specify</t>
  </si>
  <si>
    <t>Prevention programs for MSM and TGs</t>
  </si>
  <si>
    <t>Behavioral change as part of programs for MSM and TGs</t>
  </si>
  <si>
    <t>Condoms as part of programs for MSM and TGs</t>
  </si>
  <si>
    <t>HIV testing and counseling as part of programs for MSM and TGs</t>
  </si>
  <si>
    <t>Diagnosis and treatment of STIs as part of programs for MSM and TGs</t>
  </si>
  <si>
    <t>Prevention programs for people who inject drugs (PWID) and their partners</t>
  </si>
  <si>
    <t>Needle and Syringe programs as part of programs for PWID and their partners</t>
  </si>
  <si>
    <t>OST and other drug dependence treatment (PWIDs and their partners)</t>
  </si>
  <si>
    <t>Prevention programs for other vulnerable populations (please specify)</t>
  </si>
  <si>
    <t>Condoms as part of programs for other vulnerable populations</t>
  </si>
  <si>
    <t>Behavioral change as part of programs for other vulnerable populations</t>
  </si>
  <si>
    <t>Diagnosis and treatment of STIs (other vulnerable populations)</t>
  </si>
  <si>
    <t>Other interventions for other vulnerable populations - Please specify</t>
  </si>
  <si>
    <t>Prevention programs for adolescents and youth, in and out of school</t>
  </si>
  <si>
    <t>Behavioral change as part of programs for adolescent and youth</t>
  </si>
  <si>
    <t>Condoms part of programs for adolescent and youth</t>
  </si>
  <si>
    <t>Behavioral change as part of programs for general population</t>
  </si>
  <si>
    <t>Condoms as part of programs for general population</t>
  </si>
  <si>
    <t>Male circumcision</t>
  </si>
  <si>
    <t>Diagnosis and treatment of viral hepatitis as part of programs for MSM and TGs</t>
  </si>
  <si>
    <t>Other interventions for MSM and TGs - Please specify</t>
  </si>
  <si>
    <t>Prevention programs for sex workers and their clients</t>
  </si>
  <si>
    <t>Behavioral change as part of programs for sex workers and their clients</t>
  </si>
  <si>
    <t>Diagnosis and treatment of viral hepatitis (PWIDs and their partners)</t>
  </si>
  <si>
    <t>Other interventions for IDUs and their partners - Please specify</t>
  </si>
  <si>
    <t>HIV testing and counseling as part of programs for other vulnerable populations</t>
  </si>
  <si>
    <t>HIV testing and counseling as part of programs for adolescent and youth</t>
  </si>
  <si>
    <t>RMNCH linkages and GBV as part of programs for adolescent youth</t>
  </si>
  <si>
    <t>Young Key Population interventions as part of programs for adolescent and youth</t>
  </si>
  <si>
    <t>Other interventions for adolescent and youth</t>
  </si>
  <si>
    <t>HIV testing and counseling as part of programs for general population</t>
  </si>
  <si>
    <t>Condoms as part of programs for sex workers and their clients</t>
  </si>
  <si>
    <t>HIV testing and counseling as part of programs for sex workers and their clients</t>
  </si>
  <si>
    <t>Diagnosis and treatment of STIs (sex workers and their clients)</t>
  </si>
  <si>
    <t>Harm reduction as part of programs for sex workers and their clients</t>
  </si>
  <si>
    <t>PMTCT</t>
  </si>
  <si>
    <t>Prong 1: Primary prevention of HIV infection among women of childbearing age</t>
  </si>
  <si>
    <t>Prong 2: Preventing unintended pregnancies among women living with HIV</t>
  </si>
  <si>
    <t>Prong 3: Preventing vertical HIV transmission</t>
  </si>
  <si>
    <t>Prong 4: Treatment, care &amp; support to mothers living with HIV, their children &amp;</t>
  </si>
  <si>
    <t>Other interventions for PMTCT- Please specify</t>
  </si>
  <si>
    <t>Other interventions for sex workers and their clients - Please specify</t>
  </si>
  <si>
    <t>Behavioural change as part of programs for PWID and their partners</t>
  </si>
  <si>
    <t>Condoms as part of programs for PWID and their partners</t>
  </si>
  <si>
    <t>Treatment, care and support</t>
  </si>
  <si>
    <t>Pre-ART care</t>
  </si>
  <si>
    <t>Antiretroviral Therapy (ART)</t>
  </si>
  <si>
    <t>Treatment monitoring</t>
  </si>
  <si>
    <t>Treatment adherence</t>
  </si>
  <si>
    <t>Prevention, diagnosis and treatment of opportunistic infections</t>
  </si>
  <si>
    <t>Diagnosis and treatment of STIs as part of programs for PWID and their partners</t>
  </si>
  <si>
    <t>Counseling and psycho-social support</t>
  </si>
  <si>
    <t>Out-patient care</t>
  </si>
  <si>
    <t>In-patient care</t>
  </si>
  <si>
    <t>Other interventions for treatment - Please specify</t>
  </si>
  <si>
    <t>Diagnosis and treatment of STIs as part of programs for general population</t>
  </si>
  <si>
    <t>Blood safety</t>
  </si>
  <si>
    <t>Orphan and vulnerable children (OVC) package</t>
  </si>
  <si>
    <t>TB/HIV collaborative interventions</t>
  </si>
  <si>
    <t>HIV/AIDS; Tuberculosis; HIV/TB</t>
  </si>
  <si>
    <t>Engaging all care providers</t>
  </si>
  <si>
    <t>Community TB care delivery</t>
  </si>
  <si>
    <t>Key Affected Populations</t>
  </si>
  <si>
    <t>Collaborative activities with other programs and sectors</t>
  </si>
  <si>
    <t>Removing legal barriers to access</t>
  </si>
  <si>
    <t>Training on rights for officials, health workers and police</t>
  </si>
  <si>
    <t>HIV/AIDS; Tuberculosis; Malaria; Health Systems Strengthening; HIV/TB</t>
  </si>
  <si>
    <t>HSS - Service delivery</t>
  </si>
  <si>
    <t>Service organization and facility management</t>
  </si>
  <si>
    <t>Improving laboratory systems</t>
  </si>
  <si>
    <t>Improving service delivery infrastructure</t>
  </si>
  <si>
    <t>HSS - Health and community workforce</t>
  </si>
  <si>
    <t>Health and community workers capacity building</t>
  </si>
  <si>
    <t>HSS - Health information systems and M&amp;E</t>
  </si>
  <si>
    <t>Administrative and finance data sources</t>
  </si>
  <si>
    <t>Vital registration system</t>
  </si>
  <si>
    <t>Routine reporting</t>
  </si>
  <si>
    <t>Analysis, review and transparency</t>
  </si>
  <si>
    <t>Surveys</t>
  </si>
  <si>
    <t>Program management</t>
  </si>
  <si>
    <t>Policy, planning, coordination and management</t>
  </si>
  <si>
    <t>Grant management</t>
  </si>
  <si>
    <t>Scaling up health and community workers</t>
  </si>
  <si>
    <t>Retention and distribution of health and community workers</t>
  </si>
  <si>
    <t>HSS - Procurement supply chain management (PSCM)</t>
  </si>
  <si>
    <t>Operationalization of procurement and supply chain management system</t>
  </si>
  <si>
    <t>PSM infrastructure and development of tools</t>
  </si>
  <si>
    <t>HSS - Policy and governance</t>
  </si>
  <si>
    <t>Development and implementation of health legislation, strategies and policies</t>
  </si>
  <si>
    <t>Supporting procurement and supply management</t>
  </si>
  <si>
    <t>Monitoring and reporting implementation of laws and policies</t>
  </si>
  <si>
    <t>HSS - Healthcare financing</t>
  </si>
  <si>
    <t>Financial sustainability</t>
  </si>
  <si>
    <t>Equity of healthcare financing</t>
  </si>
  <si>
    <t>HSS - Financial management</t>
  </si>
  <si>
    <t>Performance,transparency&amp;accountability of financial management system in health</t>
  </si>
  <si>
    <t>Legal and policy environment assessment and law reform</t>
  </si>
  <si>
    <t>Legal aid services and legal literacy</t>
  </si>
  <si>
    <t>Community-based monitoring of legal rights</t>
  </si>
  <si>
    <t>Policy advocacy on legal rights</t>
  </si>
  <si>
    <t>Health Systems Strengthening</t>
  </si>
  <si>
    <t>Community systems strengthening</t>
  </si>
  <si>
    <t>Community-based monitoring for accountability</t>
  </si>
  <si>
    <t>HIV/AIDS; Tuberculosis; Malaria; HIV/TB</t>
  </si>
  <si>
    <t>Advocacy for social accountability</t>
  </si>
  <si>
    <t>Social mobilization, building community linkages, collaboration and coordination</t>
  </si>
  <si>
    <t>Institutional capacity building, planning and leadership development</t>
  </si>
  <si>
    <t>Results-based Financing</t>
  </si>
  <si>
    <t>Results-based financing</t>
  </si>
  <si>
    <t>Module2</t>
  </si>
  <si>
    <t>Module1</t>
  </si>
  <si>
    <t>Module3</t>
  </si>
  <si>
    <t>Module4</t>
  </si>
  <si>
    <t>Module5</t>
  </si>
  <si>
    <t>Module6</t>
  </si>
  <si>
    <t>Module7</t>
  </si>
  <si>
    <t>Module8</t>
  </si>
  <si>
    <t>Module9</t>
  </si>
  <si>
    <t>Module10</t>
  </si>
  <si>
    <t>Module11</t>
  </si>
  <si>
    <t>Module12</t>
  </si>
  <si>
    <t>Module13</t>
  </si>
  <si>
    <t>Module14</t>
  </si>
  <si>
    <t>Module15</t>
  </si>
  <si>
    <t>Module16</t>
  </si>
  <si>
    <t>Module17</t>
  </si>
  <si>
    <t>Module18</t>
  </si>
  <si>
    <t>Module19</t>
  </si>
  <si>
    <t>Module20</t>
  </si>
  <si>
    <t>Module21</t>
  </si>
  <si>
    <t>Module22</t>
  </si>
  <si>
    <t>Module23</t>
  </si>
  <si>
    <t>Module24</t>
  </si>
  <si>
    <t>Module25</t>
  </si>
  <si>
    <t>Module26</t>
  </si>
  <si>
    <t>Module27</t>
  </si>
  <si>
    <t>Module28</t>
  </si>
  <si>
    <t>Module29</t>
  </si>
  <si>
    <t>Module30</t>
  </si>
  <si>
    <t>Module31</t>
  </si>
  <si>
    <t>Module32</t>
  </si>
  <si>
    <t>Module33</t>
  </si>
  <si>
    <t>Module34</t>
  </si>
  <si>
    <t>Module35</t>
  </si>
  <si>
    <t>Module36</t>
  </si>
  <si>
    <t>Module37</t>
  </si>
  <si>
    <t>Module38</t>
  </si>
  <si>
    <t>Module39</t>
  </si>
  <si>
    <t>Module40</t>
  </si>
  <si>
    <t>Module41</t>
  </si>
  <si>
    <t>Module42</t>
  </si>
  <si>
    <t>Module43</t>
  </si>
  <si>
    <t>Module44</t>
  </si>
  <si>
    <t>Module45</t>
  </si>
  <si>
    <t>Module46</t>
  </si>
  <si>
    <t>Module47</t>
  </si>
  <si>
    <t>Module48</t>
  </si>
  <si>
    <t>Module49</t>
  </si>
  <si>
    <t>Module50</t>
  </si>
  <si>
    <t>Module51</t>
  </si>
  <si>
    <t>Module52</t>
  </si>
  <si>
    <t>Module53</t>
  </si>
  <si>
    <t>Module54</t>
  </si>
  <si>
    <t>Module55</t>
  </si>
  <si>
    <t>Module56</t>
  </si>
  <si>
    <t>Module57</t>
  </si>
  <si>
    <t>Module58</t>
  </si>
  <si>
    <t>Module59</t>
  </si>
  <si>
    <t>Module60</t>
  </si>
  <si>
    <t>Module61</t>
  </si>
  <si>
    <t>Module62</t>
  </si>
  <si>
    <t>Module63</t>
  </si>
  <si>
    <t>Module64</t>
  </si>
  <si>
    <t>Module65</t>
  </si>
  <si>
    <t>Module66</t>
  </si>
  <si>
    <t>Module67</t>
  </si>
  <si>
    <t>Module68</t>
  </si>
  <si>
    <t>Module69</t>
  </si>
  <si>
    <t>Module70</t>
  </si>
  <si>
    <t>Module71</t>
  </si>
  <si>
    <t>Module72</t>
  </si>
  <si>
    <t>Module73</t>
  </si>
  <si>
    <t>Module74</t>
  </si>
  <si>
    <t>Module75</t>
  </si>
  <si>
    <t>Module76</t>
  </si>
  <si>
    <t>Module77</t>
  </si>
  <si>
    <t>Module78</t>
  </si>
  <si>
    <t>Module79</t>
  </si>
  <si>
    <t xml:space="preserve">Other  </t>
  </si>
  <si>
    <t>CM-1a: Proportion of suspected malaria cases that receive a parasitological test at public sector health facilities</t>
  </si>
  <si>
    <t>CM-1b: Proportion of suspected malaria cases that receive a parasitological test in the community</t>
  </si>
  <si>
    <t>CM-1c: Proportion of suspected malaria cases that receive a parasitological test at private sector sites</t>
  </si>
  <si>
    <t>CM-2a: Proportion of confirmed malaria cases that received first-line antimalarial treatment according to national policy at public sector health facilities</t>
  </si>
  <si>
    <t>CM-2c: Proportion of confirmed malaria cases that received first-line antimalarial treatment according to national policy at private sector sites</t>
  </si>
  <si>
    <t>CM-3a: Proportion of estimated malaria cases (presumed and confirmed) that received first line antimalarial treatment at public sector health facilities</t>
  </si>
  <si>
    <t>CM-3b: Proportion of estimated malaria cases (presumed and confirmed) that received first line anti-malarial treatment in the community</t>
  </si>
  <si>
    <t>CM-3c: Proportion of estimated malaria cases (presumed and confirmed) that received first line anti-malarial treatment at private sector sites</t>
  </si>
  <si>
    <t>CM-4: Proportion of health facilities without stock-outs of key commodities during the reporting period</t>
  </si>
  <si>
    <t>CM-5: Percentage of confirmed cases fully investigated (malaria elimination phase)</t>
  </si>
  <si>
    <t>CM-6: Percentage of foci fully investigated (malaria elimination phase)</t>
  </si>
  <si>
    <t>GP-4: Percentage of antenatal care attendees tested for syphilis</t>
  </si>
  <si>
    <t>Other vector control measures</t>
  </si>
  <si>
    <t>HW-1: Number of health workers per 10,000 population (report on community health workers as applicable)</t>
  </si>
  <si>
    <t>HW-2: Distribution of health workers</t>
  </si>
  <si>
    <t>HW-3: Number of health workers newly recruited at primary health care facilities in the past 12 months, expressed as a percentage of planned recruitment targets</t>
  </si>
  <si>
    <t>HW-4: Annual rate of retention of service providers at primary health care facilities</t>
  </si>
  <si>
    <t>Custom</t>
  </si>
  <si>
    <t>M&amp;E-1: Percentage of HMIS or other routine reporting units submitting timely reports according to national guidelines</t>
  </si>
  <si>
    <t>M&amp;E-3: Percentage of deaths registered (as reported by civil or sample registration systems, hospitals, community-based reporting systems) among the total deaths for the same period and geographical region</t>
  </si>
  <si>
    <t>HF-1: Government expenditure on health as percentage of general government expenditure</t>
  </si>
  <si>
    <t>SPI-1: Proportion of pregnant women attending antenatal clinics who received three or more doses of intermittent preventive treatment (IPTp) for malaria</t>
  </si>
  <si>
    <t>M&amp;E-2: Proportion of facility reports received over the reports expected during the reporting period</t>
  </si>
  <si>
    <t>VC-1: Number of long-lasting insecticidal nets distributed to at-risk populations through mass campaigns</t>
  </si>
  <si>
    <t>VC-2: Proportion of population at risk potentially covered by long lasting insecticidal nets distributed</t>
  </si>
  <si>
    <t>VC-3: Number of long-lasting insecticidal nets distributed to targeted risk groups through continuous distribution</t>
  </si>
  <si>
    <t>VC-4: Proportion of targeted risk groups receiving long-lasting insecticidal-nets</t>
  </si>
  <si>
    <t>VC-5: Proportion of households in targeted areas that received Indoor Residual Spraying during the reporting period</t>
  </si>
  <si>
    <t>DOTS-1a: Number of notified cases of all forms of TB - bacteriologically confirmed plus clinically diagnosed, new and relapses</t>
  </si>
  <si>
    <t>DOTS-1b: Number of notified cases of bacteriologically confirmed TB, new and relapses</t>
  </si>
  <si>
    <t>DOTS-2a: Percentage of TB cases, all forms, bacteriologically confirmed plus clinically diagnosed, successfully treated (cured plus treatment completed) among all TB cases registered for treatment during a specified period</t>
  </si>
  <si>
    <t>DOTS-2b: Percentage of bacteriologically confirmed TB cases successfully treated (cured plus completed treatment) among the bacteriologically confirmed TB cases registered during a specified period</t>
  </si>
  <si>
    <t>DOTS-3: Percentage of laboratories showing adequate performance in external quality assurance for smear microscopy among the total number of laboratories that undertake smear microscopy during the reporting period</t>
  </si>
  <si>
    <t>DOTS-4: Percentage of reporting units reporting no stock-out of first-line anti-TB drugs on the last day of the quarter</t>
  </si>
  <si>
    <t>DOTS-5: Number of children &lt;5 in contact with TB patients who began IPT</t>
  </si>
  <si>
    <t>DOTS-6: Number of TB cases (all forms) notified among key affected populations/high risk groups</t>
  </si>
  <si>
    <t>DOTS-7a: Percentage of notified TB cases, all forms, contributed by non-NTP providers - private/non-governmental facilities</t>
  </si>
  <si>
    <t>DOTS-7b: Percentage of notified TB cases, all forms, contributed by non-NTP providers - public sector</t>
  </si>
  <si>
    <t>DOTS-7c: Percentage of notified TB cases, all forms, contributed by non-NTP providers - community referrals</t>
  </si>
  <si>
    <t>MDR TB-1: Percentage of previously treated TB patients receiving DST (bacteriologically positive cases only)</t>
  </si>
  <si>
    <t>MDR TB-2: Number of bacteriologically confirmed, drug resistant TB cases (RR-TB and/or MDR-TB) notified</t>
  </si>
  <si>
    <t>MDR TB-3: Number of cases with drug resistant TB (RR-TB and/or MDR-TB) that began second-line treatment</t>
  </si>
  <si>
    <t>MDR TB-4: Percentage of cases with drug resistant TB (RR-TB and/or MDR-TB) started on treatment for MDR-TB who were lost to follow up at six months</t>
  </si>
  <si>
    <t>MDR TB-5: Percentage of DST laboratories showing adequate performance on External Quality Assurance</t>
  </si>
  <si>
    <t>GP-1: Number of women and men aged 15+ who received an HIV test and know their results</t>
  </si>
  <si>
    <t>GP-2: Percentage of individuals from targeted population reached through community outreach with standardized HIV prevention interventions</t>
  </si>
  <si>
    <t>GP-3: Proportion of new individuals who test positive for HIV, enrolled in care (pre-ART or ART) services</t>
  </si>
  <si>
    <t>GP-5: Number of male circumcisions performed according to national standards</t>
  </si>
  <si>
    <t>GP-6: Percentage of orphaned and vulnerable children aged 0?17 years whose households received free basic external support in caring for the child according to national guidelines</t>
  </si>
  <si>
    <t>KP-1a: Percentage of MSM reached with HIV prevention programs - defined package of services</t>
  </si>
  <si>
    <t>KP-1b: Percentage of TG reached with HIV prevention programs - defined package of services</t>
  </si>
  <si>
    <t>KP-2a: Percentage of MSM reached with HIV prevention programs - individual and/or smaller group level interventions</t>
  </si>
  <si>
    <t>KP-2b: Percentage of TG reached with HIV prevention programs - individual and/or smaller group level interventions</t>
  </si>
  <si>
    <t>KP-3a: Percentage of MSM that have received an HIV test during the reporting period and know their results</t>
  </si>
  <si>
    <t>KP-3b: Percentage of TG that have received an HIV test during the reporting period and know their results</t>
  </si>
  <si>
    <t>KP-1d: Percentage of PWID reached with HIV prevention programs - defined package of services</t>
  </si>
  <si>
    <t>KP-2d: Percentage of PWID reached with HIV prevention programs - individual and/or smaller group level interventions</t>
  </si>
  <si>
    <t>KP-3d: Percentage of PWID that have received an HIV test during the reporting period and know their results</t>
  </si>
  <si>
    <t>KP-4: Number of needles and syringes distributed per person who injects drugs per year by needle and syringe programs</t>
  </si>
  <si>
    <t>KP-5: Percentage of individuals receiving Opioid Substitution Therapy who received treatment for at least 6 months</t>
  </si>
  <si>
    <t>KP-1e: Percentage of other vulnerable populations reached with HIV prevention programs - defined package of services</t>
  </si>
  <si>
    <t>KP-2e: Percentage of other vulnerable populations reached with HIV prevention programs - individual and/or smaller group level interventions</t>
  </si>
  <si>
    <t>KP-3e: Percentage of other vulnerable populations that have received an HIV test during the reporting period and know their results</t>
  </si>
  <si>
    <t>YP-1: Percentage of young people aged 10?24 years reached by life skills?based HIV education in schools</t>
  </si>
  <si>
    <t>KP-1c: Percentage of sex workers reached with HIV prevention programs - defined package of services</t>
  </si>
  <si>
    <t>KP-2c: Percentage of sex workers reached with HIV prevention programs - individual and/or smaller group level interventions</t>
  </si>
  <si>
    <t>KP-3c: Percentage of sex workers that have received an HIV test during the reporting period and know their results</t>
  </si>
  <si>
    <t>PMTCT-1: Percentage of pregnant women who know their HIV status</t>
  </si>
  <si>
    <t>PMTCT-2: Percentage of HIV-positive pregnant women who received antiretrovirals to reduce the risk of mother-to-child transmission</t>
  </si>
  <si>
    <t>PMTCT-3: Percentage of infants born to HIV-positive women receiving a virological test for HIV within 2 months of birth</t>
  </si>
  <si>
    <t>TCS-1: Percentage of adults and children currently receiving antiretroviral therapy among all adults and children living with HIV</t>
  </si>
  <si>
    <t>TCS-2: Percentage of people living with HIV that initiated ART with CD4 count of &lt;200 cells/mm³</t>
  </si>
  <si>
    <t>TCS-3: Percentage of adults and children that initiated ART, with an undetectable viral load at 12 months (&lt;1000 copies/ml)</t>
  </si>
  <si>
    <t>TCS-4: Percentage of health facilities dispensing antiretroviral therapy that experienced a stock-out of at least one required antiretroviral drug in the last 12 month</t>
  </si>
  <si>
    <t>TCS-5: Proportion of undernourished PLHIV that received therapeutic or supplementary food at any point during the reporting period</t>
  </si>
  <si>
    <t>TB/HIV-1: Percentage of TB patients who had an HIV test result recorded in the TB register</t>
  </si>
  <si>
    <t>TB/HIV-4: Percentage of new HIV-positive patients starting IPT during the reporting period</t>
  </si>
  <si>
    <t>TB/HIV-3: Percentage of HIV-positive patients who were screened for TB in HIV care or treatment settings</t>
  </si>
  <si>
    <t>TB/HIV-2: Percentage of HIV-positive registered TB patients given anti-retroviral therapy during TB treatment</t>
  </si>
  <si>
    <t xml:space="preserve">Custom </t>
  </si>
  <si>
    <t>SD-1: Number of health facilities per 10,000 population</t>
  </si>
  <si>
    <t>SD-2: Number of outpatients visits per 10,000 population</t>
  </si>
  <si>
    <t>PSM-1: Percentage of health facilities reporting no stock-outs of essential drugs</t>
  </si>
  <si>
    <t>HIV I-2: HIV incidence among 15-49 age group</t>
  </si>
  <si>
    <t>HIV I-3a: Percentage of antenatal care attendees who were positive for syphilis</t>
  </si>
  <si>
    <t>HIV I-3b: Percentage of men who have sex with men with active syphilis</t>
  </si>
  <si>
    <t>HIV I-3c: Percentage of sex workers with active syphilis</t>
  </si>
  <si>
    <t>HIV I-4: AIDS related mortality per 100,000 population</t>
  </si>
  <si>
    <t>HIV I-5: New HIV infections among children</t>
  </si>
  <si>
    <t>HIV I-6: Estimated percentage of child HIV infections from HIV-positive women delivering in the past 12 months</t>
  </si>
  <si>
    <t>HIV I-7: Modelled lives saved based on latest epidemiological data</t>
  </si>
  <si>
    <t>HIV I-8: Modelled infections averted based on latest epidemiological data</t>
  </si>
  <si>
    <t>HIV I-9a: Percentage of men who have sex with men who are living with HIV</t>
  </si>
  <si>
    <t>HIV I-9b: Percentage of transgender people who are living with HIV</t>
  </si>
  <si>
    <t>HIV I-10: Percentage of sex workers who are living with HIV</t>
  </si>
  <si>
    <t>HIV I-11: Percentage of people who inject drugs who are living with HIV</t>
  </si>
  <si>
    <t>HIV I-12: Percentage of other vulnerable populations (specify) who are living with HIV</t>
  </si>
  <si>
    <t>TB/HIV I-1: TB/HIV mortality rate, per 100,000 population</t>
  </si>
  <si>
    <t>HSS I-1: Under 5 mortality rate per 1000 live births</t>
  </si>
  <si>
    <t>HSS I-2: Neonatal mortality rate, per 100,000 population</t>
  </si>
  <si>
    <t>HSS I-3: Maternal mortality ratio, per 100,000 population</t>
  </si>
  <si>
    <t>ComponentType</t>
  </si>
  <si>
    <t>Impact</t>
  </si>
  <si>
    <t>Impact/Outcome</t>
  </si>
  <si>
    <t>Outcome</t>
  </si>
  <si>
    <t>Type1</t>
  </si>
  <si>
    <t>Type2</t>
  </si>
  <si>
    <t>Type3</t>
  </si>
  <si>
    <t>Type4</t>
  </si>
  <si>
    <t>Type5</t>
  </si>
  <si>
    <t>Type6</t>
  </si>
  <si>
    <t>Type7</t>
  </si>
  <si>
    <t>Type8</t>
  </si>
  <si>
    <t>Type9</t>
  </si>
  <si>
    <t>Type10</t>
  </si>
  <si>
    <t>Malaria I-1: Reported malaria cases - presumed and confirmed</t>
  </si>
  <si>
    <t>Malaria I-3: Inpatient malaria deaths per 1000 persons per year</t>
  </si>
  <si>
    <t>Malaria I-4: Malaria test positivity rate</t>
  </si>
  <si>
    <t>Malaria I-5: Parasite prevalence: Proportion of children aged 6-59 months with malaria infection</t>
  </si>
  <si>
    <t>Malaria I-6: All-cause under-5 mortality rate per 1000 live births</t>
  </si>
  <si>
    <t>Malaria I-7: Modelled lives saved (based on latest epidemiological data)</t>
  </si>
  <si>
    <t>Malaria I-8: Modelled infections averted (based on latest epidemiological data)</t>
  </si>
  <si>
    <t>Malaria I-2: Confirmed malaria cases (microscopy or RDT) per 1000 persons per year</t>
  </si>
  <si>
    <t>TB I-1: TB prevalence rate (per 100,000 population)</t>
  </si>
  <si>
    <t>TB I-2: TB incidence rate (per 100,000 population)</t>
  </si>
  <si>
    <t>TB I-3: TB mortality rate (per 100,000 population)</t>
  </si>
  <si>
    <t>TB I-4: MDR-TB prevalence among new TB patients</t>
  </si>
  <si>
    <t>TB I-5: Modelled lives saved based on latest epidemiological data</t>
  </si>
  <si>
    <t>TB I-6: Modelled infections averted based on latest epidemiological data</t>
  </si>
  <si>
    <t>Malaria O-1a: Proportion of population that slept under an insecticide-treated net* the previous night</t>
  </si>
  <si>
    <t>Malaria O-1b: Proportion of children under five years old who slept under an insecticide-treated net* the previous night</t>
  </si>
  <si>
    <t>Malaria O-1c: Proportion of pregnant women who slept under an insecticide-treated net* the previous night</t>
  </si>
  <si>
    <t>Malaria O-2: Proportion of population with access to an ITN within their household</t>
  </si>
  <si>
    <t>Malaria O-3: Proportion of population using an insecticide-treated net* among the population with access to an insecticide-treated net</t>
  </si>
  <si>
    <t>Malaria O-4: Proportion of households with at least one insecticide-treated net for every two people and/or sprayed by IRS within the last 12 months</t>
  </si>
  <si>
    <t>Malaria O-6: Proportion of households with at least one insecticide-treated net* for every two people</t>
  </si>
  <si>
    <t>HSS O-1: Percentage of women attending antenatal care</t>
  </si>
  <si>
    <t>Malaria O-5: Proportion of households with at least one insecticide-treated net</t>
  </si>
  <si>
    <t>HSS O-2: Percentage of births attended by skilled health professional</t>
  </si>
  <si>
    <t>HSS O-3: Ratio of household out-of-pocket payments for health to total expenditure on health</t>
  </si>
  <si>
    <t>HSS O-5: Specific services readiness score for health facilities</t>
  </si>
  <si>
    <t>TB O-1a: Case notification rate of all forms of TB per 100,000 population - bacteriologically confirmed plus clinically diagnosed, new and relapse cases</t>
  </si>
  <si>
    <t>TB O-1b: Case notification rate per 100,000 population- bacteriologically-confirmed TB, new and relapse</t>
  </si>
  <si>
    <t>TB O-2a: Treatment success rate - all forms of TB</t>
  </si>
  <si>
    <t>TB O-2b: Treatment success rate - bacteriologically confirmed TB cases</t>
  </si>
  <si>
    <t>TB O-3: Notification of RR-TB and/or MDR-TB cases - Percentage of notified cases of bacteriologically confirmed, drug resistant RR-TB and/or MDR-TB? as a proportion of the estimated number of RR-TB and/or MDR-TB cases among notified TB cases</t>
  </si>
  <si>
    <t>TB O-4: Treatment success rate of MDR-TB: Percentage of bacteriologically confirmed drug resistant TB cases (RR-TB and/or MDR-TB) successfully treated</t>
  </si>
  <si>
    <t>HIV O-1: Percentage of adults and children with HIV known to be on treatment 12 months after initiation of antiretroviral therapy</t>
  </si>
  <si>
    <t>HIV O-2: Percentage of women and men aged 15-49 who have had sexual intercourse with more than one partner in the past 12 months</t>
  </si>
  <si>
    <t>HIV O-3: Percentage of women and men aged 15-49 who had more than one partner in the past 12 months who used a condom during their last sexual intercourse</t>
  </si>
  <si>
    <t>HIV O-4a: Percentage of men reporting the use of a condom the last time they had anal sex with a male partner</t>
  </si>
  <si>
    <t>HIV O-4b: Percentage of transgender people who sell sex reporting the use of a condom with their most recent client</t>
  </si>
  <si>
    <t>HIV O-5: Percentage of sex workers reporting the use of a condom with their most recent client</t>
  </si>
  <si>
    <t>HIV O-6: Percentage of people who inject drugs reporting the use of sterile injecting equipment the last time they injected</t>
  </si>
  <si>
    <t>HIV O-7: Percentage of other vulnerable populations who report the use of a condom at last sexual intercourse</t>
  </si>
  <si>
    <t>HIV O-8: Current school attendance rate among orphans compared to non-orphans</t>
  </si>
  <si>
    <t>HSS O-4: General service readiness score for health facilities</t>
  </si>
  <si>
    <t>Activity</t>
  </si>
  <si>
    <t>Activity details- milestones/ targets</t>
  </si>
  <si>
    <t>Intervention</t>
  </si>
  <si>
    <t>Target</t>
  </si>
  <si>
    <t>MalariaModule1</t>
  </si>
  <si>
    <t>MalariaModule2</t>
  </si>
  <si>
    <t>MalariaModule3</t>
  </si>
  <si>
    <t>TuberculosisModule4</t>
  </si>
  <si>
    <t>HIV/TBModule6</t>
  </si>
  <si>
    <t>TuberculosisModule5</t>
  </si>
  <si>
    <t>HIV/TBModule7</t>
  </si>
  <si>
    <t>HIV/TBModule8</t>
  </si>
  <si>
    <t>HIV/TBModule9</t>
  </si>
  <si>
    <t>HIV/TBModule10</t>
  </si>
  <si>
    <t>HIV/TBModule11</t>
  </si>
  <si>
    <t>HIV/TBModule12</t>
  </si>
  <si>
    <t>HIV/TBModule13</t>
  </si>
  <si>
    <t>HIV/TBModule14</t>
  </si>
  <si>
    <t>HIV/TBModule15</t>
  </si>
  <si>
    <t>HIV/AIDSModule16</t>
  </si>
  <si>
    <t>HIV/AIDSModule17</t>
  </si>
  <si>
    <t>HIV/AIDSModule18</t>
  </si>
  <si>
    <t xml:space="preserve">
HIV/AIDSModule19</t>
  </si>
  <si>
    <t>HIV/AIDSModule20</t>
  </si>
  <si>
    <t>HIV/AIDSModule21</t>
  </si>
  <si>
    <t>HIV/AIDSModule22</t>
  </si>
  <si>
    <t xml:space="preserve">
HIV/AIDSModule23</t>
  </si>
  <si>
    <t xml:space="preserve">
TuberculosisModule25</t>
  </si>
  <si>
    <t xml:space="preserve">
HIV/TBModule26</t>
  </si>
  <si>
    <t>HIV/AIDSModule24</t>
  </si>
  <si>
    <t xml:space="preserve">
HIV/AIDSModule27</t>
  </si>
  <si>
    <t>HIV/AIDSModule28</t>
  </si>
  <si>
    <t>HIV/AIDSModule29</t>
  </si>
  <si>
    <t>HIV/AIDSModule30</t>
  </si>
  <si>
    <t>HIV/AIDSModule31</t>
  </si>
  <si>
    <t>HIV/AIDSModule32</t>
  </si>
  <si>
    <t>HIV/AIDSModule33</t>
  </si>
  <si>
    <t>HIV/AIDSModule34</t>
  </si>
  <si>
    <t>HIV/AIDSModule35</t>
  </si>
  <si>
    <t>TuberculosisModule36</t>
  </si>
  <si>
    <t>TuberculosisModule37</t>
  </si>
  <si>
    <t>TuberculosisModule38</t>
  </si>
  <si>
    <t>TuberculosisModule39</t>
  </si>
  <si>
    <t>TuberculosisModule40</t>
  </si>
  <si>
    <t>TuberculosisModule41</t>
  </si>
  <si>
    <t>TuberculosisModule42</t>
  </si>
  <si>
    <t>TuberculosisModule43</t>
  </si>
  <si>
    <t>TuberculosisModule44</t>
  </si>
  <si>
    <t>MalariaModule46</t>
  </si>
  <si>
    <t>MalariaModule47</t>
  </si>
  <si>
    <t>MalariaModule48</t>
  </si>
  <si>
    <t>MalariaModule49</t>
  </si>
  <si>
    <t>MalariaModule50</t>
  </si>
  <si>
    <t>MalariaModule51</t>
  </si>
  <si>
    <t>MalariaModule52</t>
  </si>
  <si>
    <t>MalariaModule53</t>
  </si>
  <si>
    <t>Health Systems StrengtheningModule54</t>
  </si>
  <si>
    <t>Health Systems StrengtheningModule55</t>
  </si>
  <si>
    <t>Health Systems StrengtheningModule56</t>
  </si>
  <si>
    <t>Health Systems StrengtheningModule57</t>
  </si>
  <si>
    <t>Health Systems StrengtheningModule58</t>
  </si>
  <si>
    <t>Health Systems StrengtheningModule59</t>
  </si>
  <si>
    <t>Health Systems StrengtheningModule60</t>
  </si>
  <si>
    <t>Health Systems StrengtheningModule61</t>
  </si>
  <si>
    <t>Health Systems StrengtheningModule62</t>
  </si>
  <si>
    <t>HIV/TBModule63</t>
  </si>
  <si>
    <t>HIV/TBModule64</t>
  </si>
  <si>
    <t>HIV/TBModule65</t>
  </si>
  <si>
    <t>HIV/TBModule66</t>
  </si>
  <si>
    <t>HIV/TBModule67</t>
  </si>
  <si>
    <t>HIV/TBModule68</t>
  </si>
  <si>
    <t>HIV/TBModule69</t>
  </si>
  <si>
    <t>HIV/TBModule70</t>
  </si>
  <si>
    <t>HIV/TBModule71</t>
  </si>
  <si>
    <t>HIV/AIDSModule72</t>
  </si>
  <si>
    <t>HIV/AIDSModule73</t>
  </si>
  <si>
    <t>TuberculosisModule74</t>
  </si>
  <si>
    <t>TuberculosisModule75</t>
  </si>
  <si>
    <t>MalariaModule76</t>
  </si>
  <si>
    <t>MalariaModule77</t>
  </si>
  <si>
    <t>HIV/TBModule78</t>
  </si>
  <si>
    <t>HIV/TBModule79</t>
  </si>
  <si>
    <t>HIVTB</t>
  </si>
  <si>
    <t>HIVAIDS_Module</t>
  </si>
  <si>
    <t>TBcareandprevention</t>
  </si>
  <si>
    <t>Vectorcontrol</t>
  </si>
  <si>
    <t>Casemanagement</t>
  </si>
  <si>
    <t>Preventionprogramsforgeneralpopulation</t>
  </si>
  <si>
    <t>PreventionprogramsforMSMandTGs</t>
  </si>
  <si>
    <t>Preventionprogramsforsexworkersandtheirclients</t>
  </si>
  <si>
    <t>Removinglegalbarrierstoaccess</t>
  </si>
  <si>
    <t>Programmanagement</t>
  </si>
  <si>
    <t>HSS-Healthcarefinancing</t>
  </si>
  <si>
    <t>Communitysystemsstrengthening</t>
  </si>
  <si>
    <t>HSSFinancialmanagement</t>
  </si>
  <si>
    <t>HSSPolicyandgovernance</t>
  </si>
  <si>
    <t>HSSHealthinformationsystemsandME</t>
  </si>
  <si>
    <t>HSSHealthandcommunityworkforce</t>
  </si>
  <si>
    <t>HSSServicedelivery</t>
  </si>
  <si>
    <t>TBHIV</t>
  </si>
  <si>
    <t>Treatmentcareandsupport</t>
  </si>
  <si>
    <t>Preventionprogramsforadolescentsandyouthinandoutofschool</t>
  </si>
  <si>
    <t>Preventionprogramsforothervulnerablepopulationspleasespecify</t>
  </si>
  <si>
    <t>SpecificpreventioninterventionsSPI</t>
  </si>
  <si>
    <t>HSSProcurementsupplychainmanagementPSCM</t>
  </si>
  <si>
    <t>PreventionprogramsforpeoplewhoinjectdrugsPWIDandtheirpartners</t>
  </si>
  <si>
    <t>Sex</t>
  </si>
  <si>
    <t>HIV status</t>
  </si>
  <si>
    <t>HIV status-pregnant women</t>
  </si>
  <si>
    <t>Age</t>
  </si>
  <si>
    <t>HIV test result</t>
  </si>
  <si>
    <t>KAPs/high risk groups</t>
  </si>
  <si>
    <t>Targeted risk group</t>
  </si>
  <si>
    <t>Type of testing</t>
  </si>
  <si>
    <t>CM-2b: Proportion of confirmed malaria cases that received first-line antimalarial treatment according to national policy in the community</t>
  </si>
  <si>
    <t>Specialization</t>
  </si>
  <si>
    <t>Male</t>
  </si>
  <si>
    <t>Female</t>
  </si>
  <si>
    <t>Positive</t>
  </si>
  <si>
    <t>Negative</t>
  </si>
  <si>
    <t>PMTCT1</t>
  </si>
  <si>
    <t>DOTS1a</t>
  </si>
  <si>
    <t>DOTS6</t>
  </si>
  <si>
    <t>GP1D</t>
  </si>
  <si>
    <t>Criterion for completion</t>
  </si>
  <si>
    <t>MDRTB2</t>
  </si>
  <si>
    <t>MDRTB3</t>
  </si>
  <si>
    <t>CM1a</t>
  </si>
  <si>
    <t>CM1b</t>
  </si>
  <si>
    <t>CM1c</t>
  </si>
  <si>
    <t>CM2a</t>
  </si>
  <si>
    <t>CM2b</t>
  </si>
  <si>
    <t>CM2c</t>
  </si>
  <si>
    <t>CM3a</t>
  </si>
  <si>
    <t>CM3b</t>
  </si>
  <si>
    <t>CM3c</t>
  </si>
  <si>
    <t>&lt;15</t>
  </si>
  <si>
    <t>15+</t>
  </si>
  <si>
    <t>&lt;5</t>
  </si>
  <si>
    <t>5+</t>
  </si>
  <si>
    <t>Known positive HIV infection at ANC</t>
  </si>
  <si>
    <t>Newly identified as HIV positive</t>
  </si>
  <si>
    <t>Testing HIV negative</t>
  </si>
  <si>
    <t>Not documented</t>
  </si>
  <si>
    <t>Prisoners</t>
  </si>
  <si>
    <t>Migrants/ Refugees/ IDPs</t>
  </si>
  <si>
    <t>Others - specify</t>
  </si>
  <si>
    <t>Doctors</t>
  </si>
  <si>
    <t>Nurses</t>
  </si>
  <si>
    <t>Lab technicians</t>
  </si>
  <si>
    <t>Other - specify</t>
  </si>
  <si>
    <t>Pregnant women</t>
  </si>
  <si>
    <t>Children &lt;5</t>
  </si>
  <si>
    <t>Migrant workers/ refugees/ IDPs</t>
  </si>
  <si>
    <t>Microscopy</t>
  </si>
  <si>
    <t>RDTs</t>
  </si>
  <si>
    <t>VC3a</t>
  </si>
  <si>
    <t>VC4a</t>
  </si>
  <si>
    <t>HW1a</t>
  </si>
  <si>
    <t>Results</t>
  </si>
  <si>
    <t>Source</t>
  </si>
  <si>
    <t>HIV I-1: Percentage of young people aged 15–24 who are living with HIV</t>
  </si>
  <si>
    <t>Species</t>
  </si>
  <si>
    <t>HIVI1</t>
  </si>
  <si>
    <t>HIVI2</t>
  </si>
  <si>
    <t>HIVI4</t>
  </si>
  <si>
    <t>HIVI9a</t>
  </si>
  <si>
    <t>HIVI9b</t>
  </si>
  <si>
    <t>MalariaI1</t>
  </si>
  <si>
    <t>MalariaI2</t>
  </si>
  <si>
    <t>MalariaI3</t>
  </si>
  <si>
    <t>MalariaI4</t>
  </si>
  <si>
    <t>MalariaI5</t>
  </si>
  <si>
    <t>MalariaI6</t>
  </si>
  <si>
    <t>&lt;25</t>
  </si>
  <si>
    <t>25+</t>
  </si>
  <si>
    <t>P. Vivax</t>
  </si>
  <si>
    <t>P. Falciparum</t>
  </si>
  <si>
    <t>Duration of treatment</t>
  </si>
  <si>
    <t>HIVO1</t>
  </si>
  <si>
    <t>HIVO2</t>
  </si>
  <si>
    <t>HIVO3</t>
  </si>
  <si>
    <t>HIVO5</t>
  </si>
  <si>
    <t>HIVO6</t>
  </si>
  <si>
    <t>HIVO8</t>
  </si>
  <si>
    <t>MalariaO1a</t>
  </si>
  <si>
    <t>MalariaO3</t>
  </si>
  <si>
    <t>20-24</t>
  </si>
  <si>
    <t>15-19</t>
  </si>
  <si>
    <t xml:space="preserve">Impact/outcome disaggregation Data </t>
  </si>
  <si>
    <t>Disaggregation</t>
  </si>
  <si>
    <t>Total for the Reporting Period</t>
  </si>
  <si>
    <t>Module - Intervention</t>
  </si>
  <si>
    <t>N#</t>
  </si>
  <si>
    <t>D#</t>
  </si>
  <si>
    <t>%</t>
  </si>
  <si>
    <t xml:space="preserve">Coverage disaggregation Data </t>
  </si>
  <si>
    <t>Name of Indicator</t>
  </si>
  <si>
    <t>ShortName</t>
  </si>
  <si>
    <t xml:space="preserve">Disaggregation </t>
  </si>
  <si>
    <t>Concatenatedcode</t>
  </si>
  <si>
    <t>Categories</t>
  </si>
  <si>
    <t>TCS1a</t>
  </si>
  <si>
    <t>TCS2a</t>
  </si>
  <si>
    <t>HMIS</t>
  </si>
  <si>
    <t>Patient records</t>
  </si>
  <si>
    <t>Training records</t>
  </si>
  <si>
    <t>DHS/DHS+ (Demographic and Health
Survey)</t>
  </si>
  <si>
    <t>BSS (Behavioral Surveillance Survey)</t>
  </si>
  <si>
    <t>Health Facility survey</t>
  </si>
  <si>
    <t>SAMS (Service Availability Mapping
Survey)</t>
  </si>
  <si>
    <t>Households survey</t>
  </si>
  <si>
    <t>Specific surveys and research (specify)</t>
  </si>
  <si>
    <t>Reports (specify)</t>
  </si>
  <si>
    <t>Vital and disease-specific registry</t>
  </si>
  <si>
    <t>Operational Research</t>
  </si>
  <si>
    <t>Health Provider survey</t>
  </si>
  <si>
    <t>National Health Account</t>
  </si>
  <si>
    <t>Administrative records</t>
  </si>
  <si>
    <t>R&amp;R TB system, quarterly reports</t>
  </si>
  <si>
    <t>TB prevalence survey</t>
  </si>
  <si>
    <t>TB patient register</t>
  </si>
  <si>
    <t>TB laboratory register</t>
  </si>
  <si>
    <t>TB treatment card</t>
  </si>
  <si>
    <t>Specify- Reports, Surveys, Questionnaires etc.</t>
  </si>
  <si>
    <t>Situation Analysis</t>
  </si>
  <si>
    <t>Surveillance systems</t>
  </si>
  <si>
    <t>Modelled</t>
  </si>
  <si>
    <t>Other survey, specify</t>
  </si>
  <si>
    <t>IBBS</t>
  </si>
  <si>
    <t xml:space="preserve">Data Sources </t>
  </si>
  <si>
    <t>Verified Results</t>
  </si>
  <si>
    <t>Baseline</t>
  </si>
  <si>
    <t>Coverage/Output Indicator</t>
  </si>
  <si>
    <t>Indicator Description without space</t>
  </si>
  <si>
    <t>LFA Use Only</t>
  </si>
  <si>
    <t>LFA Analysis
(this should not be a "Copy and Paste" of the comments provided by the PR)</t>
  </si>
  <si>
    <t>VC-6: Proportion of population protected by Indoor Residual Spraying within the last 12 months</t>
  </si>
  <si>
    <t>Results basedFinancing</t>
  </si>
  <si>
    <t>Results based Financing</t>
  </si>
  <si>
    <t>Section 4:  Grant Management</t>
  </si>
  <si>
    <t>For the Global Fund Use Only</t>
  </si>
  <si>
    <t>For LFA Use Only</t>
  </si>
  <si>
    <t>Section 3A:  PR - Procurement and Supply Management</t>
  </si>
  <si>
    <t>3. LFA analysis of issues related to the procurement and supply management of pharmaceuticals and health products</t>
  </si>
  <si>
    <r>
      <t xml:space="preserve">! </t>
    </r>
    <r>
      <rPr>
        <sz val="13"/>
        <rFont val="Georgia"/>
        <family val="1"/>
      </rPr>
      <t>Please indicate a date for the report due for submission.  If a report is overdue, indicate the original due date and explain the reason for delay.</t>
    </r>
  </si>
  <si>
    <r>
      <t xml:space="preserve">! </t>
    </r>
    <r>
      <rPr>
        <sz val="11"/>
        <color indexed="53"/>
        <rFont val="Georgia"/>
        <family val="1"/>
      </rPr>
      <t xml:space="preserve"> </t>
    </r>
    <r>
      <rPr>
        <sz val="11"/>
        <rFont val="Georgia"/>
        <family val="1"/>
      </rPr>
      <t>The self-evaluation should be undertaken by taking into account programmatic achievements, financial performance and program issues in various functional areas (M&amp;E, Finance, Procurement, and Program Management, including management of Sub-Recipients).  See Guidelines for more detailed guidance.</t>
    </r>
    <r>
      <rPr>
        <b/>
        <sz val="11"/>
        <color indexed="12"/>
        <rFont val="Arial"/>
        <family val="2"/>
      </rPr>
      <t/>
    </r>
  </si>
  <si>
    <r>
      <t xml:space="preserve">! </t>
    </r>
    <r>
      <rPr>
        <sz val="11"/>
        <rFont val="Georgia"/>
        <family val="1"/>
      </rPr>
      <t xml:space="preserve"> The evaluation should be undertaken by taking into account programmatic achievements, financial performance and program issues in various functional areas (M&amp;E, Finance, Procurement, and Program Management, including management of sub-recipients).  See Guidelines for more detailed guidance on the completion of this section.</t>
    </r>
    <r>
      <rPr>
        <b/>
        <sz val="11"/>
        <color indexed="12"/>
        <rFont val="Georgia"/>
        <family val="1"/>
      </rPr>
      <t/>
    </r>
  </si>
  <si>
    <t>Section 5: PR and LFA Evaluation of Overall Performance</t>
  </si>
  <si>
    <t>A. LFA  Overall Evaluation and Rating of Grant Performance (including a summary of how financial performance is linked to programmatic achievements)</t>
  </si>
  <si>
    <t>Cumulative value of  products received since the start of the grant</t>
  </si>
  <si>
    <t>Cumulative value of products verified as correct by the LFA in the PQR since the start of the grant</t>
  </si>
  <si>
    <r>
      <rPr>
        <b/>
        <sz val="14"/>
        <color indexed="12"/>
        <rFont val="Georgia"/>
        <family val="1"/>
      </rPr>
      <t>!</t>
    </r>
    <r>
      <rPr>
        <sz val="14"/>
        <rFont val="Georgia"/>
        <family val="1"/>
      </rPr>
      <t xml:space="preserve"> Based on the information provided in the previous sections and your understanding of the grant, please summarise any </t>
    </r>
    <r>
      <rPr>
        <u/>
        <sz val="14"/>
        <rFont val="Georgia"/>
        <family val="1"/>
      </rPr>
      <t>important</t>
    </r>
    <r>
      <rPr>
        <sz val="14"/>
        <rFont val="Georgia"/>
        <family val="1"/>
      </rPr>
      <t xml:space="preserve"> management issues, proposing a recommendation for each.
</t>
    </r>
    <r>
      <rPr>
        <b/>
        <sz val="14"/>
        <color indexed="12"/>
        <rFont val="Georgia"/>
        <family val="1"/>
      </rPr>
      <t xml:space="preserve">NB: an issue is considered as 'important' if it impacts or is likely to impact program implementation and results.  </t>
    </r>
    <r>
      <rPr>
        <b/>
        <sz val="14"/>
        <rFont val="Georgia"/>
        <family val="1"/>
      </rPr>
      <t xml:space="preserve">  </t>
    </r>
    <r>
      <rPr>
        <sz val="14"/>
        <rFont val="Georgia"/>
        <family val="1"/>
      </rPr>
      <t xml:space="preserve">                                                                                                                                                                                                      </t>
    </r>
    <r>
      <rPr>
        <sz val="14"/>
        <color indexed="12"/>
        <rFont val="Georgia"/>
        <family val="1"/>
      </rPr>
      <t xml:space="preserve">! </t>
    </r>
    <r>
      <rPr>
        <sz val="14"/>
        <rFont val="Georgia"/>
        <family val="1"/>
      </rPr>
      <t>Instead of repeating detailed descriptions of issues covered in other sections, it is acceptable to state the issue and reference the section containing the details.</t>
    </r>
  </si>
  <si>
    <t xml:space="preserve">Section 6: LFA Findings &amp; Recommendations  </t>
  </si>
  <si>
    <t>Total forecasted net cash expenditures by the Principal Recipient for the period immediately following the period covered by the Progress Update:</t>
  </si>
  <si>
    <t>The undersigned acknowledges that: (i) all the information (programmatic, financial, or otherwise) provided in this Progress Update and Disbursement Request is complete and accurate; (ii) funds disbursed in accordance with this request shall be deposited in the bank account specified in the Core Data Forms; and (iii) funds disbursed under the Grant Agreement shall be used in accordance with the Grant Agreement.</t>
  </si>
  <si>
    <t>The LFA should sign a printed version of the verified PU/DR and send it to the Secretariat as a pdf file by email, or include an electronic signature in the Excel file to be submitted to the Global Fund.</t>
  </si>
  <si>
    <t>Signed on behalf of the LFA:</t>
  </si>
  <si>
    <t>Item No.</t>
  </si>
  <si>
    <t>LFA Adjustments</t>
  </si>
  <si>
    <t xml:space="preserve">For LFA Use Only </t>
  </si>
  <si>
    <t>Description</t>
  </si>
  <si>
    <t xml:space="preserve">Disbursement to third parties by the Global Fund on behalf of the Principal Recipient </t>
  </si>
  <si>
    <t>A. Principal Recipient Cash Reconciliation Statement in Grant Currency</t>
  </si>
  <si>
    <t>Cumulative for Previous Periods</t>
  </si>
  <si>
    <t>Total Cash Balance</t>
  </si>
  <si>
    <t>B. Principal Recipient Bank Statement Balance &amp; Cash In Transit in Grant Currency</t>
  </si>
  <si>
    <t>Principal Recipient disbursement to sub-recipients</t>
  </si>
  <si>
    <t>Total Grant Income</t>
  </si>
  <si>
    <t xml:space="preserve">    2a.  Health Products- Pharmaceutical Products</t>
  </si>
  <si>
    <t xml:space="preserve">    2b.  Health Products - Non-Pharmaceuticals &amp; Equipment</t>
  </si>
  <si>
    <t>Principal Recipient Cash Balance as per bank statements (For Information Only):</t>
  </si>
  <si>
    <t>Principal Recipient Cash Balance</t>
  </si>
  <si>
    <t>Sub-Recipient Cash Balance</t>
  </si>
  <si>
    <t>Procurement data for analytical purposes</t>
  </si>
  <si>
    <t>Actual Grant Expenditure - Cash Basis for Reporting Period</t>
  </si>
  <si>
    <t>Cumulative Actual Grant Expenditure - Cash Basis through period of Progress Update</t>
  </si>
  <si>
    <t>Local Fund Agent (LFA)</t>
  </si>
  <si>
    <t>Cumulative for Previous Periods as validated by Global Fund</t>
  </si>
  <si>
    <t>Actual Expenditure</t>
  </si>
  <si>
    <t>2. Total pharmaceutical &amp; non-pharmaceutical incl. equipment expenditures vs. budget</t>
  </si>
  <si>
    <t>Cumulative for the Implementation Period</t>
  </si>
  <si>
    <t>Cumulative Actual Expenditure</t>
  </si>
  <si>
    <t>Cumulative Budget Vs Actuals Variances</t>
  </si>
  <si>
    <t>Entity 41</t>
  </si>
  <si>
    <t>Entity 1</t>
  </si>
  <si>
    <t>Entity 2</t>
  </si>
  <si>
    <t>Entity 3</t>
  </si>
  <si>
    <t>Entity 4</t>
  </si>
  <si>
    <t>Entity 5</t>
  </si>
  <si>
    <t>Entity 6</t>
  </si>
  <si>
    <t>Entity 7</t>
  </si>
  <si>
    <t>Entity 8</t>
  </si>
  <si>
    <t>Entity 9</t>
  </si>
  <si>
    <t>Entity 10</t>
  </si>
  <si>
    <t>Entity 11</t>
  </si>
  <si>
    <t>Entity 12</t>
  </si>
  <si>
    <t>Entity 13</t>
  </si>
  <si>
    <t>Entity 14</t>
  </si>
  <si>
    <t>Entity 15</t>
  </si>
  <si>
    <t>Entity 16</t>
  </si>
  <si>
    <t>Entity 17</t>
  </si>
  <si>
    <t>Entity 18</t>
  </si>
  <si>
    <t>Entity 19</t>
  </si>
  <si>
    <t>Entity 20</t>
  </si>
  <si>
    <t>Entity 21</t>
  </si>
  <si>
    <t>Entity 22</t>
  </si>
  <si>
    <t>Entity 23</t>
  </si>
  <si>
    <t>Entity 24</t>
  </si>
  <si>
    <t>Entity 25</t>
  </si>
  <si>
    <t>Entity 26</t>
  </si>
  <si>
    <t>Entity 27</t>
  </si>
  <si>
    <t>Entity 28</t>
  </si>
  <si>
    <t>Entity 29</t>
  </si>
  <si>
    <t>Entity 30</t>
  </si>
  <si>
    <t>Entity 31</t>
  </si>
  <si>
    <t>Entity 32</t>
  </si>
  <si>
    <t>Entity 33</t>
  </si>
  <si>
    <t>Entity 34</t>
  </si>
  <si>
    <t>Entity 35</t>
  </si>
  <si>
    <t>Entity 36</t>
  </si>
  <si>
    <t>Entity 37</t>
  </si>
  <si>
    <t>Entity 38</t>
  </si>
  <si>
    <t>Entity 39</t>
  </si>
  <si>
    <t>Entity 40</t>
  </si>
  <si>
    <t>Entity 42</t>
  </si>
  <si>
    <t>Entity 43</t>
  </si>
  <si>
    <t>Entity 44</t>
  </si>
  <si>
    <t>Entity 45</t>
  </si>
  <si>
    <t>Budget for the Buffer Period</t>
  </si>
  <si>
    <t>Actual Grant Cash Out-Flow - Cash Basis for Reporting Period</t>
  </si>
  <si>
    <t>Cumulative Actual Grant Cash-Outflow - Cash Basis through period of Progress Update</t>
  </si>
  <si>
    <t>Country Team Adjustments (incl. External Audit adjustments)</t>
  </si>
  <si>
    <t xml:space="preserve">For Local Fund Agent Use Only </t>
  </si>
  <si>
    <t>(1) 
Sub-Recipient Name</t>
  </si>
  <si>
    <t>(3) 
Sub-Recipient Open Advances at Principal Recipient Level</t>
  </si>
  <si>
    <t>1. Total Principal Recipient cash outflow vs. budget</t>
  </si>
  <si>
    <t>Grant Name:</t>
  </si>
  <si>
    <t>(Disease) Component</t>
  </si>
  <si>
    <t>Explanation of Variances (mandatory for all percentages below 95% &amp; above 105%)</t>
  </si>
  <si>
    <t>Total Principal Recipient Forecast (including Buffer)</t>
  </si>
  <si>
    <t>Local Fund Agent - Adjusted Forecast (including the buffer)</t>
  </si>
  <si>
    <t>Local Fund Agent Adjustment on Budget</t>
  </si>
  <si>
    <t>Local Fund Agent Adjustment on Expenditures</t>
  </si>
  <si>
    <t>Country (relevant for multi-country grants)</t>
  </si>
  <si>
    <t>Reasons for deviation from workplan activities and milestones</t>
  </si>
  <si>
    <t>Bank charges on disbursements and payments</t>
  </si>
  <si>
    <t>Ineligible transactions from previous periods for which justification was approved by the Global Fund</t>
  </si>
  <si>
    <t>Reimbursement of ineligible transactions from previous periods</t>
  </si>
  <si>
    <t>Ineligible transactions validated for the reporting period</t>
  </si>
  <si>
    <t>Cumulative ineligible transactions for the implementation period</t>
  </si>
  <si>
    <t>Open ineligible transactions to be justified and/or reimbursed</t>
  </si>
  <si>
    <t>(2) 
 Cumulative Sub-Recipient expenses for prior periods at Principal Recipient level</t>
  </si>
  <si>
    <t>Section 3B: LFA-Verified Procurement and Supply Management Information</t>
  </si>
  <si>
    <t>LFA comments on PR's explanation of any significant variance between forecasted amounts and amounts as originally budgeted.</t>
  </si>
  <si>
    <t>LFA comments on the exchange rates used by the PR</t>
  </si>
  <si>
    <t>Section 2: Financial Information</t>
  </si>
  <si>
    <t>CT Adjustments (incl. External Audit adjustments)</t>
  </si>
  <si>
    <t>Principal Recipient Expenditure (including payments and other advance payments)</t>
  </si>
  <si>
    <t>Total Grant Cash Outflows</t>
  </si>
  <si>
    <t>CT Adjustments</t>
  </si>
  <si>
    <t>Reimbursement of ineligible transaction from previous periods</t>
  </si>
  <si>
    <t xml:space="preserve">Note: Enter only the Workplan Tracking Measures that are due for the reporting period </t>
  </si>
  <si>
    <t>Section 1:  Programmatic Information</t>
  </si>
  <si>
    <t>A- Impact/Outcome Indicators</t>
  </si>
  <si>
    <t>Section 1: Programmatic Information</t>
  </si>
  <si>
    <t>A- Impact/Outcome Indicators - Disaggregation</t>
  </si>
  <si>
    <t>B- Coverage Indicators</t>
  </si>
  <si>
    <t>B- Coverage Indicators - Disaggregation</t>
  </si>
  <si>
    <t>C- Workplan Tracking Measures</t>
  </si>
  <si>
    <t>Reasons for Variance</t>
  </si>
  <si>
    <t xml:space="preserve"> 2. Based on the most up-to-date stock situation, are there any risks of stock-outs or expiries for the key pharmaceuticals &amp; health products, listed below, at the central level in the next period of implementation?  If yes, please comment.</t>
  </si>
  <si>
    <t>Key Pharmaceuticals &amp; Health Products</t>
  </si>
  <si>
    <t>Risk of Stock-Out</t>
  </si>
  <si>
    <t>Risk of Expiry</t>
  </si>
  <si>
    <t>6. Anti-TB medicines</t>
  </si>
  <si>
    <t>7. Lab supplies (e.g. CD4, Viral Load, Cartridges…)</t>
  </si>
  <si>
    <t>3.  Comment on additional issues related to the procurement and supply management of pharmaceuticals and health products.</t>
  </si>
  <si>
    <t>B.  PR &amp; LFA Review of Progress on Implementation of Outstanding Management Actions from Previous Disbursements</t>
  </si>
  <si>
    <t>C.  Comments on Annual Grant Reporting Requirements</t>
  </si>
  <si>
    <t>Due date 
(dd-mmm-yy)</t>
  </si>
  <si>
    <r>
      <t>!</t>
    </r>
    <r>
      <rPr>
        <sz val="12"/>
        <rFont val="Georgia"/>
        <family val="1"/>
      </rPr>
      <t xml:space="preserve"> Please list all issues raised in the last Performance Letter from the Global Fund or outstanding from previous Performance Letters, and comment on the progress. Please include the date of the Performance Letter and the item number.</t>
    </r>
  </si>
  <si>
    <t>Budget for Forecast Period</t>
  </si>
  <si>
    <t>Summary Breakdown by Cost Grouping</t>
  </si>
  <si>
    <t>A- SUMMARY AFR BREAKDOWN BY COST GROUPING</t>
  </si>
  <si>
    <t>Section 7B.The Annual Financial Reporting (AFR) Verified by the LFA</t>
  </si>
  <si>
    <t>Section 8B.  Disbursement Request and Recommendation</t>
  </si>
  <si>
    <t>Summary of the LFA's approach used for verification of financial, programmatic and procurement data and Quality Assurance undertaken by the LFA</t>
  </si>
  <si>
    <t>In this section the LFA should indicate, as applicable, what percentage of expenditures was verified at PR level, if any expenditures were verified at SR level, how many site visits were made, what tender documentation was verified, and any other material parts of verification procedures in line with the verification approach agreed upfront between the LFA and the Global Fund's Secretariat based on country/grant risks.  As a good practice, the verification approach needs to be reviewed jointly by the LFA and the Secretariat annually.</t>
  </si>
  <si>
    <r>
      <t xml:space="preserve">List of </t>
    </r>
    <r>
      <rPr>
        <b/>
        <u/>
        <sz val="10"/>
        <color indexed="8"/>
        <rFont val="Georgia"/>
        <family val="1"/>
      </rPr>
      <t>Latest Approved</t>
    </r>
    <r>
      <rPr>
        <b/>
        <sz val="10"/>
        <color indexed="8"/>
        <rFont val="Georgia"/>
        <family val="1"/>
      </rPr>
      <t xml:space="preserve"> Documents by functional area</t>
    </r>
  </si>
  <si>
    <t>2. Grant Income</t>
  </si>
  <si>
    <t>3. Grant Cash Outflows</t>
  </si>
  <si>
    <t>4. Reconciling Adjustments</t>
  </si>
  <si>
    <t>5. Total Cash Balances: End of the reporting period</t>
  </si>
  <si>
    <t>Annual Financial Report (AFR) / Enhanced Financial Report (EFR)</t>
  </si>
  <si>
    <t>Section 9A.  PR Authorization</t>
  </si>
  <si>
    <t>Section 9B.  LFA Authorization</t>
  </si>
  <si>
    <t>Grant Name/Number:</t>
  </si>
  <si>
    <t>Please input custom indicator where appropriate</t>
  </si>
  <si>
    <t xml:space="preserve">Please input custom indicator where appropriate </t>
  </si>
  <si>
    <r>
      <t xml:space="preserve">Baseline 
</t>
    </r>
    <r>
      <rPr>
        <sz val="12"/>
        <rFont val="Georgia"/>
        <family val="1"/>
      </rPr>
      <t>(if applicable)</t>
    </r>
  </si>
  <si>
    <t>* Indicator No.</t>
  </si>
  <si>
    <t>Score</t>
  </si>
  <si>
    <t>Progress Status</t>
  </si>
  <si>
    <t xml:space="preserve">For LFA Use only </t>
  </si>
  <si>
    <t xml:space="preserve">Milestones/Target for the Current Period </t>
  </si>
  <si>
    <t>Procurement Plan</t>
  </si>
  <si>
    <t>Grant Agreement (including implementation letters)</t>
  </si>
  <si>
    <t>Not Started</t>
  </si>
  <si>
    <t>Started</t>
  </si>
  <si>
    <t>Advancing</t>
  </si>
  <si>
    <t>Completed</t>
  </si>
  <si>
    <t xml:space="preserve">    1a. Principal Recipient's total expenditures (including any direct-disbursements to third-parties)</t>
  </si>
  <si>
    <t>2. Total pharmaceutical &amp; non-pharmaceutical incl. equipment expenditures vs.    budget</t>
  </si>
  <si>
    <t xml:space="preserve">LFA comments on the Principal Recipient's explanation of variances </t>
  </si>
  <si>
    <t xml:space="preserve">LFA comments on thePrincipal Recipient's explanation of variances </t>
  </si>
  <si>
    <t>Section 7A.The Annual Financial Reporting Completed by the Principal Recipient</t>
  </si>
  <si>
    <t>Modular Approach - Modules</t>
  </si>
  <si>
    <t>Total Commitments &amp; Other Obligations</t>
  </si>
  <si>
    <t>Tenders and/or procurement contracts initiated but not yet signed as contracts</t>
  </si>
  <si>
    <t>Validated Result</t>
  </si>
  <si>
    <t>Country Team comments on validated results</t>
  </si>
  <si>
    <t>Validated Results</t>
  </si>
  <si>
    <t>Verified Score</t>
  </si>
  <si>
    <t>Country Team Comments on Validated Score</t>
  </si>
  <si>
    <t>Country Team Comments</t>
  </si>
  <si>
    <t>Country Team Comments of PR Progress on Global Fund Management Actions</t>
  </si>
  <si>
    <t>Validate Status</t>
  </si>
  <si>
    <t>LFA comments on the Principal Recipient's explanation of variances</t>
  </si>
  <si>
    <t xml:space="preserve">Unpaid invoices, accrued expenditure for severance pay, leave and other liabilities </t>
  </si>
  <si>
    <t xml:space="preserve">Open legal obligations (including signed contracts not yet invoiced) </t>
  </si>
  <si>
    <t xml:space="preserve">Disbursement made to the Principal Recipient </t>
  </si>
  <si>
    <t>RDT</t>
  </si>
  <si>
    <t>15-24</t>
  </si>
  <si>
    <t>24 months</t>
  </si>
  <si>
    <t>36 months</t>
  </si>
  <si>
    <t>DOTS2a</t>
  </si>
  <si>
    <t>TCS3a</t>
  </si>
  <si>
    <t>If you select "Other - specify" please enter the category in the Comments column</t>
  </si>
  <si>
    <t xml:space="preserve">Category </t>
  </si>
  <si>
    <t>Geographic Area</t>
  </si>
  <si>
    <t>If sub-national, please specify under the "Comments" Column</t>
  </si>
  <si>
    <r>
      <t xml:space="preserve">LFA analysis of progress and any variance between targets and results, and any other comments
</t>
    </r>
    <r>
      <rPr>
        <sz val="12"/>
        <rFont val="Georgia"/>
        <family val="1"/>
      </rPr>
      <t>(this should not be a “Copy and Paste” of the reasons provided by the PR)</t>
    </r>
  </si>
  <si>
    <t>Validated Score</t>
  </si>
  <si>
    <t>8. Other (Please specify in the "Comment" column)</t>
  </si>
  <si>
    <r>
      <t xml:space="preserve">1.  Have you updated the Price Quality Reporting (PQR) with the required information on the pharmaceuticals and health products received during the period covered by this PU/DR’ (if applicable)?  If health products procurement information has not been entered into the PQR, please explain why.
</t>
    </r>
    <r>
      <rPr>
        <b/>
        <sz val="12"/>
        <color indexed="12"/>
        <rFont val="Georgia"/>
        <family val="1"/>
      </rPr>
      <t>!</t>
    </r>
    <r>
      <rPr>
        <sz val="12"/>
        <rFont val="Georgia"/>
        <family val="1"/>
      </rPr>
      <t xml:space="preserve">  For further guidance on PQR data entry, please refer to the guidelines.</t>
    </r>
  </si>
  <si>
    <r>
      <t>(!)</t>
    </r>
    <r>
      <rPr>
        <sz val="12"/>
        <rFont val="Georgia"/>
        <family val="1"/>
      </rPr>
      <t xml:space="preserve"> This table is included in the PU/DR form with the aim to improve completeness of information in the PQR system and not for comparing PQR amounts vis-à-vis expenditure per se. NB: PQR and expenditure amounts on health products may not be equal due to a timelag between payments and delivery of pharmaceuticals/health products.
</t>
    </r>
    <r>
      <rPr>
        <b/>
        <sz val="12"/>
        <color indexed="12"/>
        <rFont val="Georgia"/>
        <family val="1"/>
      </rPr>
      <t>(!)</t>
    </r>
    <r>
      <rPr>
        <sz val="12"/>
        <rFont val="Georgia"/>
        <family val="1"/>
      </rPr>
      <t xml:space="preserve">  For further guidance on PQR data entry, please refer to the guidelines.</t>
    </r>
  </si>
  <si>
    <r>
      <t xml:space="preserve"> 2. Based on best information available to the LFA, are there any risks of drug stock-out or expiries at the central level in the next period of implementation?  (If yes, please explain in comments box)
</t>
    </r>
    <r>
      <rPr>
        <sz val="12"/>
        <rFont val="Georgia"/>
        <family val="1"/>
      </rPr>
      <t>! This section should be completed by the LFA based on best information on stock at the central level available to the LFA and should not require dedicated visits for on-site checks of stocks.</t>
    </r>
  </si>
  <si>
    <t>Due date
(dd-mmm-yy)</t>
  </si>
  <si>
    <t>(4) 
Disbursements made by Principal Recipient during the Reporting Period</t>
  </si>
  <si>
    <t xml:space="preserve">(5) 
Other Income* during the Reporting Period </t>
  </si>
  <si>
    <t>(6) 
Expenditure validated by Principal Recipient during the Reporting Period</t>
  </si>
  <si>
    <t>Comments:
Reasons for programmatic deviation from intended target and deviations from the related workplan activities</t>
  </si>
  <si>
    <r>
      <t xml:space="preserve">Comments:
LFA analysis on progress to date and any variance between targets and results, and any other comments
</t>
    </r>
    <r>
      <rPr>
        <sz val="12"/>
        <rFont val="Georgia"/>
        <family val="1"/>
      </rPr>
      <t>(this should not be a “Copy and Paste” of the reasons provided by the PR)</t>
    </r>
  </si>
  <si>
    <t>Year of Result</t>
  </si>
  <si>
    <t>Data Source of Result</t>
  </si>
  <si>
    <t>3. In-Vitro Diagnostic Products</t>
  </si>
  <si>
    <t>7. Indoor Residual Spraying (IRS)</t>
  </si>
  <si>
    <t>LFA Name:</t>
  </si>
  <si>
    <t>Result</t>
  </si>
  <si>
    <t>As At End of Current Period</t>
  </si>
  <si>
    <t>LFA Adjustments on Current Reporting Period</t>
  </si>
  <si>
    <t>Comment (if yes, please provide information on the specific items that are at risk of stock-out or expiry and the mitigation measures in place or to be implemented)</t>
  </si>
  <si>
    <t>Achievement Ratio</t>
  </si>
  <si>
    <t>A.  PR and LFA Comments on the Fulfilment of Grant Requirements</t>
  </si>
  <si>
    <t>Grant Requirements</t>
  </si>
  <si>
    <r>
      <rPr>
        <b/>
        <sz val="12"/>
        <color indexed="12"/>
        <rFont val="Georgia"/>
        <family val="1"/>
      </rPr>
      <t>!</t>
    </r>
    <r>
      <rPr>
        <sz val="12"/>
        <rFont val="Georgia"/>
        <family val="1"/>
      </rPr>
      <t xml:space="preserve"> Please include in this table the Grant Requirement number as per Grant Confirmation and full text of the requirement due for fulfilment during this period </t>
    </r>
    <r>
      <rPr>
        <u/>
        <sz val="12"/>
        <rFont val="Georgia"/>
        <family val="1"/>
      </rPr>
      <t>or</t>
    </r>
    <r>
      <rPr>
        <sz val="12"/>
        <rFont val="Georgia"/>
        <family val="1"/>
      </rPr>
      <t xml:space="preserve"> outstanding from previous periods. 
</t>
    </r>
    <r>
      <rPr>
        <b/>
        <sz val="12"/>
        <color indexed="12"/>
        <rFont val="Georgia"/>
        <family val="1"/>
      </rPr>
      <t>!</t>
    </r>
    <r>
      <rPr>
        <sz val="12"/>
        <color indexed="12"/>
        <rFont val="Georgia"/>
        <family val="1"/>
      </rPr>
      <t xml:space="preserve"> </t>
    </r>
    <r>
      <rPr>
        <sz val="12"/>
        <rFont val="Georgia"/>
        <family val="1"/>
      </rPr>
      <t>Some may apply to more than one period of grant implementation.  Their fulfilment during one period does not automatically imply fulfilment in subsequent periods.  The LFA should verify that the status of such Grant Requirements is reported by the PR during each period concerned.</t>
    </r>
  </si>
  <si>
    <t>Disbursement Request Amount:</t>
  </si>
  <si>
    <t>Disbursement Recommendation Amount:</t>
  </si>
  <si>
    <t>PPM/Wambo.org forecasted disbursement</t>
  </si>
  <si>
    <t>Forecasted Disbursement to Principal Recipient</t>
  </si>
  <si>
    <t>Forecasted Direct Disbursement</t>
  </si>
  <si>
    <t>Approved Budget</t>
  </si>
  <si>
    <t>Cash Forecast '!E53+'Cash Forecast '!D53+'Cash Forecast '!C53-B14-B15-B16+D23+D24,D13)))</t>
  </si>
  <si>
    <t xml:space="preserve">Validation of Principal Recipient Grand Total </t>
  </si>
  <si>
    <t>a48g00000000flzAAA</t>
  </si>
  <si>
    <t>a48g00000000flxAAA</t>
  </si>
  <si>
    <t>a48g00000000flyAAA</t>
  </si>
  <si>
    <t>Local Fund Agent</t>
  </si>
  <si>
    <t>a48g00000000flwAAA</t>
  </si>
  <si>
    <t>a48g00000000fluAAA</t>
  </si>
  <si>
    <t>a48g00000000flvAAA</t>
  </si>
  <si>
    <t>Summary Breakdown by Quarter</t>
  </si>
  <si>
    <t>Local Fund Agent Adjusted Principal Recipient Forecast for the Buffer Period</t>
  </si>
  <si>
    <t>Local Fund Agent Adjusted Principal Recipient Forecast for the period (not including the Buffer)</t>
  </si>
  <si>
    <t>Principal Recipient Forecast for the Buffer Period</t>
  </si>
  <si>
    <t>Principal Recipient Forecast for the period (not including the Buffer)</t>
  </si>
  <si>
    <t>Summary Breakdown by Interventions</t>
  </si>
  <si>
    <t>Has the LFA Verified the Principal Recipient Forecast?</t>
  </si>
  <si>
    <t>Section 8A: The Global Fund  Forecast Template</t>
  </si>
  <si>
    <t>'- used to convert Opening Cash Balance</t>
  </si>
  <si>
    <t>Exchange Rate</t>
  </si>
  <si>
    <t>Disbursement Request</t>
  </si>
  <si>
    <t>PPM/Wambo.org  forecasted disbursement</t>
  </si>
  <si>
    <t>Cash in Transit after the current reporting period (Disbursements to PR &amp; third party disbursements) :</t>
  </si>
  <si>
    <t>Cash in Transit for the reporting period (Disbursements to PR &amp; third party disbursements):</t>
  </si>
  <si>
    <t>Cash Balance: End of period covered by Progress Update (Item 5.1 in PRLFA Cash Reconciliation):</t>
  </si>
  <si>
    <t>Local Fund Agent  Forecast</t>
  </si>
  <si>
    <t>Calendar Period</t>
  </si>
  <si>
    <t>Buffer Period</t>
  </si>
  <si>
    <t>Execution Period</t>
  </si>
  <si>
    <t>Principal Recipient Forecast</t>
  </si>
  <si>
    <t xml:space="preserve">Explanation of any significant variance between forecasted amounts and amounts as originally budgeted.  Please explain any significant variance (based on your judgment) between the forecasted amounts and the amounts as per approved budgets.  Please specify the main factors and related amounts that are the major drivers of the variance. </t>
  </si>
  <si>
    <t>Principal RECIPIENT</t>
  </si>
  <si>
    <t>Entity 46</t>
  </si>
  <si>
    <t>Savings on prior implementation period commitments</t>
  </si>
  <si>
    <t>Remaining Commitments from the prior implementation period</t>
  </si>
  <si>
    <t>Payments made against the prior implementation period commitments</t>
  </si>
  <si>
    <t xml:space="preserve">Commitments from the previous implementation period </t>
  </si>
  <si>
    <t>Closing Cash Balance from the previous implementation period</t>
  </si>
  <si>
    <t>E. Principal Recipient Reconciliation of Cash Balance from the previous implementation period</t>
  </si>
  <si>
    <t>8.5</t>
  </si>
  <si>
    <t>8.4</t>
  </si>
  <si>
    <t>8.3</t>
  </si>
  <si>
    <t>8.2</t>
  </si>
  <si>
    <t>8.1</t>
  </si>
  <si>
    <t xml:space="preserve">D. Principal Recipient Ineligible Transactions in Grant Currency </t>
  </si>
  <si>
    <t>7.4</t>
  </si>
  <si>
    <t>7.3</t>
  </si>
  <si>
    <t>7.2</t>
  </si>
  <si>
    <t>7.1</t>
  </si>
  <si>
    <t>6.3</t>
  </si>
  <si>
    <t>6.2</t>
  </si>
  <si>
    <t>6.1</t>
  </si>
  <si>
    <t>5.3</t>
  </si>
  <si>
    <t>5.2</t>
  </si>
  <si>
    <t>5.1</t>
  </si>
  <si>
    <t>4.4</t>
  </si>
  <si>
    <t>4.3</t>
  </si>
  <si>
    <t>4.2</t>
  </si>
  <si>
    <t>4.1</t>
  </si>
  <si>
    <t>3.5</t>
  </si>
  <si>
    <t>3.4</t>
  </si>
  <si>
    <t>3.3</t>
  </si>
  <si>
    <t>3.2</t>
  </si>
  <si>
    <t>3.1</t>
  </si>
  <si>
    <t>2.6</t>
  </si>
  <si>
    <t>2.5</t>
  </si>
  <si>
    <t>2.4</t>
  </si>
  <si>
    <t>2.3</t>
  </si>
  <si>
    <t>2.2</t>
  </si>
  <si>
    <t>2.1</t>
  </si>
  <si>
    <t>1.1</t>
  </si>
  <si>
    <t>Cumulative Period of Financial Reporting</t>
  </si>
  <si>
    <t>REPORTING PERIOD FOR PROGRAMMATIC REPORTING</t>
  </si>
  <si>
    <t>REPORTING PERIOD FOR FINANCIAL REPORTING</t>
  </si>
  <si>
    <t>Period of Financial Reporting</t>
  </si>
  <si>
    <t>Disbursement Request Buffer Period</t>
  </si>
  <si>
    <t>(7)
Refunds received  from the Sub-Recipient</t>
  </si>
  <si>
    <t>(8) 
Sub-Recipient Closing Balance at Principal Recipient Level</t>
  </si>
  <si>
    <t>(9) 
Actual Sub-Recipient Cash Balance (if applicable)</t>
  </si>
  <si>
    <t xml:space="preserve"> (10)
Variances on Sub-Recipient Balances</t>
  </si>
  <si>
    <t xml:space="preserve">Note: All coverage indicators contained in the current Performance Framework should be listed, regardless of whether the targets have been met in previous periods.  </t>
  </si>
  <si>
    <t>Finance related Conditions are not met or are partly met</t>
  </si>
  <si>
    <t>If answer to point 8 is "yes", the Annual Cash Forecast has been adjusted to take into consideration the past absorption</t>
  </si>
  <si>
    <t xml:space="preserve">Expenditure vs. Budget (in EFR/AFR) rate below 50% for the prior annual period. </t>
  </si>
  <si>
    <t>Presence of major issues identified with respect to the Financial Management and Systems Area</t>
  </si>
  <si>
    <t>Critical recommendations by auditors, OIG or the Global Fund on internal controls are not implemented or being addressed by the PR</t>
  </si>
  <si>
    <t>Inadequate explanation of significant variance (+/-10%) between budget and actual expenditures by intervention/Service Delivery Area and/or cost grouping/cost category linked to programmatic results</t>
  </si>
  <si>
    <t>Enhanced Financial Report/Annual Financial Report has not been fully completed or does not include all the grant's expenditures for the period</t>
  </si>
  <si>
    <t>Qualified, adverse or disclaimer of opinion received for the latest audit</t>
  </si>
  <si>
    <t>Audit Report overdue</t>
  </si>
  <si>
    <t>Cash balance not reconciled to the cash reconciliation and bank account with significant (+/-5%) and unexplained differences</t>
  </si>
  <si>
    <t>Answer</t>
  </si>
  <si>
    <t>Financial Triggers</t>
  </si>
  <si>
    <t>Financial  Triggers for Principal Recipient Reporting</t>
  </si>
  <si>
    <r>
      <rPr>
        <b/>
        <sz val="12"/>
        <rFont val="Georgia"/>
        <family val="1"/>
      </rPr>
      <t>Cover Sheet: Instructions</t>
    </r>
    <r>
      <rPr>
        <sz val="12"/>
        <rFont val="Georgia"/>
        <family val="1"/>
      </rPr>
      <t xml:space="preserve">
</t>
    </r>
    <r>
      <rPr>
        <sz val="12"/>
        <rFont val="Calibri"/>
        <family val="2"/>
      </rPr>
      <t>•</t>
    </r>
    <r>
      <rPr>
        <sz val="10.199999999999999"/>
        <rFont val="Georgia"/>
        <family val="1"/>
      </rPr>
      <t xml:space="preserve"> </t>
    </r>
    <r>
      <rPr>
        <sz val="12"/>
        <rFont val="Georgia"/>
        <family val="1"/>
      </rPr>
      <t xml:space="preserve">This template is compatible with MS Excel 2013 and later versions. Some drop-downs and formulae may not work with earlier versions and specifically MS Excel 2010. Hence, PRs with earlier MS versions are requested to upgrade to MS Excel 2013 to have the full functionalities of this tool.
• Principal Recipients are first required to complete the Cover Sheet with the General Grant Information listed in the boxes below. They can refer to their Grant Face Sheet/Grant Confirmation to fill part of this information.
• It is very important to select the right component under the General Grant Information box to have the correct list of Impact/Outcome and Coverage indicators in the drop-down menus. 
• Principal Recipients are required to fill in the information related to the periods covered by the progress update and disbursement request.
</t>
    </r>
  </si>
  <si>
    <t>C. Principal Recipient Financial Commitments and Other Financial Obligations</t>
  </si>
  <si>
    <t>Type of Implementing Entity</t>
  </si>
  <si>
    <t>Civil Society - Community Based Organization</t>
  </si>
  <si>
    <t>Civil Society - International Faith Based Organization</t>
  </si>
  <si>
    <t>Civil Society - International Non-Governmental Organization</t>
  </si>
  <si>
    <t>Civil Society - Local Faith Based Organization</t>
  </si>
  <si>
    <t>Civil Society - Local Non-Governmental Organization</t>
  </si>
  <si>
    <t>Multilateral – UNDP</t>
  </si>
  <si>
    <t>Government - Ministry of Health</t>
  </si>
  <si>
    <t>Civil Society - Other</t>
  </si>
  <si>
    <t>Government - Ministry of Finance</t>
  </si>
  <si>
    <t>Government - Other</t>
  </si>
  <si>
    <t>Multilateral - Other UN Agency</t>
  </si>
  <si>
    <t>Multilateral – Other</t>
  </si>
  <si>
    <t>Private Sector</t>
  </si>
  <si>
    <t>Local Fund Agent Adjustment on PR forecast for the Buffer Period</t>
  </si>
  <si>
    <t xml:space="preserve">Validation of Local Fund Agent Grand Total </t>
  </si>
  <si>
    <t>Calendar Period Quarter Start Date</t>
  </si>
  <si>
    <t>Calendar Period Quarter  End Date</t>
  </si>
  <si>
    <t>Local Fund Agent Adjustment on PR Forecast for the period (not including the buffer)</t>
  </si>
  <si>
    <t>Principal Recipient Reconciliation of funds provided to Sub-Recipients for the Current Implementation Period</t>
  </si>
  <si>
    <t>Total Principal Recipient Budget Variance and Funding Absorption Analysis</t>
  </si>
  <si>
    <t>Total Principal Recipient Budget Variance and Absorption Analysis</t>
  </si>
  <si>
    <t>Summary Breakdown by Implementing Entity</t>
  </si>
  <si>
    <t>USD</t>
  </si>
  <si>
    <t>Entity 47</t>
  </si>
  <si>
    <t>Entity 48</t>
  </si>
  <si>
    <t>Entity 49</t>
  </si>
  <si>
    <t>Entity 50</t>
  </si>
  <si>
    <t>Entity 51</t>
  </si>
  <si>
    <t>Entity 52</t>
  </si>
  <si>
    <t>Entity 53</t>
  </si>
  <si>
    <t>Entity 54</t>
  </si>
  <si>
    <t>Entity 55</t>
  </si>
  <si>
    <t>Entity 56</t>
  </si>
  <si>
    <t>Entity 57</t>
  </si>
  <si>
    <t>Entity 58</t>
  </si>
  <si>
    <t>Entity 59</t>
  </si>
  <si>
    <t>Entity 60</t>
  </si>
  <si>
    <t>Entity 61</t>
  </si>
  <si>
    <t>Entity 62</t>
  </si>
  <si>
    <t>Entity 63</t>
  </si>
  <si>
    <t>Entity 64</t>
  </si>
  <si>
    <t>Entity 65</t>
  </si>
  <si>
    <t>Entity 66</t>
  </si>
  <si>
    <t>Entity 67</t>
  </si>
  <si>
    <t>Entity 68</t>
  </si>
  <si>
    <t>Entity 69</t>
  </si>
  <si>
    <t>Entity 70</t>
  </si>
  <si>
    <t>Entity 71</t>
  </si>
  <si>
    <t>Entity 72</t>
  </si>
  <si>
    <t>Entity 73</t>
  </si>
  <si>
    <t>Entity 74</t>
  </si>
  <si>
    <t>Entity 75</t>
  </si>
  <si>
    <t>Entity 76</t>
  </si>
  <si>
    <t>Entity 77</t>
  </si>
  <si>
    <t>Entity 78</t>
  </si>
  <si>
    <t>Entity 79</t>
  </si>
  <si>
    <t>Entity 80</t>
  </si>
  <si>
    <t>Entity 81</t>
  </si>
  <si>
    <t>Entity 82</t>
  </si>
  <si>
    <t>Entity 83</t>
  </si>
  <si>
    <t>Entity 84</t>
  </si>
  <si>
    <t>Entity 85</t>
  </si>
  <si>
    <t>Entity 86</t>
  </si>
  <si>
    <t>Entity 87</t>
  </si>
  <si>
    <t>Entity 88</t>
  </si>
  <si>
    <t>Entity 89</t>
  </si>
  <si>
    <t>Entity 90</t>
  </si>
  <si>
    <t>Entity 91</t>
  </si>
  <si>
    <t>Entity 92</t>
  </si>
  <si>
    <t>Entity 93</t>
  </si>
  <si>
    <t>Entity 94</t>
  </si>
  <si>
    <t>Entity 95</t>
  </si>
  <si>
    <t>Entity 96</t>
  </si>
  <si>
    <t>Entity 97</t>
  </si>
  <si>
    <t>Entity 98</t>
  </si>
  <si>
    <t>Entity 99</t>
  </si>
  <si>
    <t>Entity 100</t>
  </si>
  <si>
    <t>Georgia</t>
  </si>
  <si>
    <t>GEO-H-NCDC</t>
  </si>
  <si>
    <t>UNOPS</t>
  </si>
  <si>
    <t>HIV testing and counseling as part of programs for PWID and their partners</t>
  </si>
  <si>
    <t>National Center for Disease Control and Public Health</t>
  </si>
  <si>
    <t>AIDS C (Infectious Diseases, AIDS and Clinical Immunology Research Center</t>
  </si>
  <si>
    <t>MHAPC   (Mental Health and Addiction Prevention Center)</t>
  </si>
  <si>
    <t>GHRN     (Georgian Harm Reduction Center)</t>
  </si>
  <si>
    <t>TG           (Center for Informationand Medical Counseling Tanadgoma)</t>
  </si>
  <si>
    <t>HAPS       (Patients Support Foundation)</t>
  </si>
  <si>
    <t>PPM</t>
  </si>
  <si>
    <t>IDA</t>
  </si>
  <si>
    <t>CIF    (Curatsio International Foundation)</t>
  </si>
  <si>
    <t>N/A</t>
  </si>
  <si>
    <t>Exchange rate as of 31/12/2016 (source: www.nbg.gov.ge)</t>
  </si>
  <si>
    <t>Exchange rate at the date of transaction  (source: www.nbg.gov.ge)</t>
  </si>
  <si>
    <t>NO</t>
  </si>
  <si>
    <t>GHRN</t>
  </si>
  <si>
    <t>HAPS</t>
  </si>
  <si>
    <t>VAT Refund GEL 11,275.38 (Exchange rate 2,7710; 23/12/2016) and Commited amount from closed SSF Grant - GEL 449,339.41 was transferred to NFM Grant ( Exchange rate 2,3479; 31/07/2016)</t>
  </si>
  <si>
    <t>Advance Payment</t>
  </si>
  <si>
    <t>Direct Payment to PFSCM on Feb 14 2017 and Disbursment to PR on Feb 16 2017</t>
  </si>
  <si>
    <t xml:space="preserve">Commitment to HIV NFM Grant corresponding to GEL 449,339.41 was transferred to New Grant and EUR 75,290.01 was refunded to TGF </t>
  </si>
  <si>
    <t>The amount corresponds to GEL 581,295.64  (Fx rate 2,6083 31/07/2016)</t>
  </si>
  <si>
    <t>The amount consists of USD 1,427,540,00 and GEL 741,416.14</t>
  </si>
  <si>
    <t>Preparation on track</t>
  </si>
  <si>
    <t>Submitted to GF</t>
  </si>
  <si>
    <t xml:space="preserve">New deadline agreed with TGF is May 1, 2017 as a result of  development of new reporting formats by TGF </t>
  </si>
  <si>
    <t xml:space="preserve">New deadline agreed with TGF is April 5, 2017 as a result of  development of new reporting formats by TGF </t>
  </si>
  <si>
    <t>93</t>
  </si>
  <si>
    <t>2015</t>
  </si>
  <si>
    <t>88%</t>
  </si>
  <si>
    <t>2016</t>
  </si>
  <si>
    <t>15-Feb-2017</t>
  </si>
  <si>
    <t>Indicator is calculated using data from the national AIDS Health Information System operated by the National AIDS Center. The system contains most accurate and comprehensive case based information on all reported cases of HIV infection, including number of deaths. According to recent census the population of Georgia reduced to 3.7 million in 2015, while in the period fo 2012-2014 the population of Georgia was estimated to be around 4.5 million people. The baseline value is based on the old estimated population of 4.5 million while future target and the presented result are based on the new value of 3.7 million people; the current result is calculates as 94 per 3713700, multiplied by 100,000</t>
  </si>
  <si>
    <t>The indicator is calculating using standart methodology suggested the the Global AIDS Response Progress (GARP) reporting (indicator 4.2, http://www.unaids.org/en/media/unaids/contentassets/documents/document/2014/GARPR_2014_guidelines_en.pdf)</t>
  </si>
  <si>
    <t>Rates were calaculated based on popualtion estimates for 2014 from the National Statistics Office of Georgia http://geostat.ge/index.php?action=page&amp;p_id=473&amp;lang=eng</t>
  </si>
  <si>
    <t>0-14</t>
  </si>
  <si>
    <t xml:space="preserve">Transgander </t>
  </si>
  <si>
    <t>24 months after initiation</t>
  </si>
  <si>
    <t>60 months after initiation</t>
  </si>
  <si>
    <t>National</t>
  </si>
  <si>
    <t>N-Non-cumulative</t>
  </si>
  <si>
    <t>Y-Cumulative annually</t>
  </si>
  <si>
    <t>2015               (6 months)</t>
  </si>
  <si>
    <t>Reports (specify) - Program excel database based reports</t>
  </si>
  <si>
    <t>Increased coverage is attributed to hep C elimination program resulted from an increased interest for participation of PWIDs in the NSP program and procurement and operationalization of mobile ambulatories</t>
  </si>
  <si>
    <t>The actual coverage has been increased in numbers but not sufficient to fully meet the targets, high level of stigma has a negative impact</t>
  </si>
  <si>
    <t>Uptake of the HCT is relatively low among MSM, PR has procured saliva tests to promote the testing</t>
  </si>
  <si>
    <t xml:space="preserve">Intesified outreach work had a positive impact of the program implementation </t>
  </si>
  <si>
    <t>Consolidated efforts - Global Fund +National HIV Program; Improved coordination</t>
  </si>
  <si>
    <t>In terms of the actual numbers the result is 91% of the taget, the drop in terms of the percentage is attributed to increased value of the denominator calcualted by the SPECTRUM in 2016, according to the new data from the SPECTRUM, the denominator value for 2015 is 8900, thus the baseline percentage would be 34% and not 43%, The new target  with the demonimator value 9600 would be 42% and the actual result is 38%, which means that achivement is 90% and not 71%</t>
  </si>
  <si>
    <t>KAP</t>
  </si>
  <si>
    <t>MSM</t>
  </si>
  <si>
    <t>PWID</t>
  </si>
  <si>
    <t xml:space="preserve">according to the new data from the SPECTRUM, the denominator value for 2016 was changed from 7490 to 9600 </t>
  </si>
  <si>
    <t xml:space="preserve">1. To develop PrEP piloting plan and protocol with participation of key implementing organizations; </t>
  </si>
  <si>
    <t xml:space="preserve">2. training of personenl on PreP;                                         </t>
  </si>
  <si>
    <t xml:space="preserve">3. To enroll MSM in PrEP pilot program;                                  </t>
  </si>
  <si>
    <t xml:space="preserve"> 4. To evaluate the PrEP pilot program and provide recommendations for wide scale implementation</t>
  </si>
  <si>
    <t xml:space="preserve">1. To establish Policy and Advocacy Advisory Council (P&amp;AAC);                                                             </t>
  </si>
  <si>
    <t xml:space="preserve">2.Through (P&amp;AAC) mobilize internation TA;                          </t>
  </si>
  <si>
    <t xml:space="preserve">3. To develop detailed OST program transition plan;           </t>
  </si>
  <si>
    <t xml:space="preserve">4. To develop alternative, flexible legal and programmatic mechanisms for sub-contracing services to CSOs.                                         approved by the MoLSHA;       </t>
  </si>
  <si>
    <t xml:space="preserve"> 5. To finalize the Transition Plan and get it </t>
  </si>
  <si>
    <t>Developed PrEP piloting plan and protocol by the end of 2016</t>
  </si>
  <si>
    <t xml:space="preserve"> PrEP piloting plan is developed by Local consultants with international TA supportand and approved by PR and CCM, the relevant protocol is developed by PR and relevant SRs and is available for SRs' staff</t>
  </si>
  <si>
    <t>Training of personnel on PreP administration and monitoring</t>
  </si>
  <si>
    <t>20 people (physicians, counsellors) are trained on PreP administration and monitoring by International Trainer</t>
  </si>
  <si>
    <t>Enrolled MSMs (50 MSM per each reporting period starting from 2017)</t>
  </si>
  <si>
    <t>number of MSM enrolled during each reporting period compared to target: 50, 100, 150 and 200 by the periods</t>
  </si>
  <si>
    <t>Evaluation report with recommendations</t>
  </si>
  <si>
    <t xml:space="preserve">The pilot program evaluation report is developed by international experts and shared with Global Fund </t>
  </si>
  <si>
    <t>Established P&amp;AAC by the beginning of 2016</t>
  </si>
  <si>
    <t>The P&amp;AAC is fully established and functioning. Number of meetings conducted (4) in 2016 and 2 in 2017</t>
  </si>
  <si>
    <t>Contracted internaitonal TA in the first half of 2016</t>
  </si>
  <si>
    <t>ToR is developed, International consultants are identified and contracts are signed by the end of June,2016 for development of Transition Plan</t>
  </si>
  <si>
    <t>Developed detailed OST program transion plan by the end ot 2016</t>
  </si>
  <si>
    <t xml:space="preserve">The OST plan is developed with support of local and international consultants and  approoved by the MoLHSA </t>
  </si>
  <si>
    <t>Developed alternative CSOs sub-contracitng mechanisms which forms the part of the transition plan</t>
  </si>
  <si>
    <t>The alternative mechanisms for sub-contracting SCOs are developed and incorporated in the Transition Plan</t>
  </si>
  <si>
    <t xml:space="preserve"> Transition plan approved  by the MoLHSA  by the July of 2017</t>
  </si>
  <si>
    <t xml:space="preserve">Transtion plan is finalized and approved by the MoLHSA </t>
  </si>
  <si>
    <t xml:space="preserve">The process will be completed during Q1 2017 as it was planned </t>
  </si>
  <si>
    <t>Two training was organized during Q4 regarding PrEP. One training was supported by SRG and ECOM and was dedicted to overview of the PrEP Implementation Plan Development process, establishment of a working group and devision of tasks between AIDS Center and CBOs; Another training was organized by the National AIDS Center dedicted to review of the updated HIV treatment guidline, including a new chapter on PrEP administration</t>
  </si>
  <si>
    <t>n/a</t>
  </si>
  <si>
    <t>All activities envisaged by WTMs were implemented, PAAC was created by CCM through open and transperanet selection process  with leadrship of the deputy minister of health, relevant meetings were held.</t>
  </si>
  <si>
    <t xml:space="preserve">The relevant TA service was procured through tender within the TGF TB Program, CIF was identified as the service provider which has completed the TSP development according to the agreement time-line, Also, due to pre-new year holidays period, the official approval of the final document from PAAC was recieved in January, 2017. </t>
  </si>
  <si>
    <t xml:space="preserve">In communication with CCM, PAAC and the Health Department, Ministry of Labour, Health and Social Affaires it was decided that due to time pressure for transmitting the OST funding from GF to State Program (Budget development for the state programs had to be completed during Q3, 2016) the OST Program transition wasn't included into the general TSP due to different time-lines, inctead direct communication line was established with the Ministry health department and Social Service Agency and relevant budget increase was ensured for the State OST Program. During Q4 descussions were focused on the design of the program. Ministry considering the pressure from the PR for sustaining free services for GF OST Program beneficiaires, has agreed on the changed scheme of the State OST Program Administration and from July, 2017 when the GF OST Program will be closed, not only is beneficiaries, but all, about 4000 PWIDs, will have free of charge OST service.   </t>
  </si>
  <si>
    <t xml:space="preserve">As the PAAC agreed that the existing machanism (service procurement through the tender)  for sub-contracting of CSOs is acceptable, in the TSP different activities were included, namely: Asessment and development of the contracting manual and relevant trainings for CSOs, implementation is planned during 2017  </t>
  </si>
  <si>
    <t>TSP is developed and accepected by the CCM, it will be submitted for the official endorcement during I-VI, 2017 as it was planned</t>
  </si>
  <si>
    <t xml:space="preserve">5.1 No later than the start date of the Implementation Period, any unspent Grant Funds and any 
revenue and interest generated or accrued there from (including those held by the Sub-recipient(s) and advances made to but not yet committed and liquidated by supplier(s) 
or serviceprovider(s)) under the existing grant agreement for GEO-H-NCDC dated 8May  
2014 between the National Center For Disease Control and Public Health and the Global 
Fund (the "Previous Grant Agreement") after taking in to consideration the amount of Grant 
Funds needed to settle relevant outstanding commitments and liabilities under the Previous
Grant Agreement(s), shall be transferred to the bank account designated for this Program 
(the"NewBankAccount"), if different from the bank account designated under the Previous
Grant Agreement. In the event that any refund or other income is received or, after relevant
outstanding commitments and liabilities under the Previous Grant Agreement being settled
and paid, any cash left in the bank account under the Previous Grant Agreement after the
start date of the Implementation Period, the Grantee shall immediately(1) arrange for these 
funds to be transferred to the New Bank Account and (2) notify the Global Fund thereof; </t>
  </si>
  <si>
    <t xml:space="preserve">5.2 No later than the start date of the Implementation Period, all non-cash assets remaining
under the Previous Grant Agreements are fullyaccounted for and duly documented in order
for them to be included into the Program Assets, managed under the Program and
governed by the terms of this Grant Agreement; </t>
  </si>
  <si>
    <t>5.3 All other requirements ( including, but not limited to, those concerning financial and other
reporting) are duly complied with in order for the Global Fund to financially and
administratively close the Grant Funds provided under the Previous Grant Agreement
according to the relevant Global Fund policy.</t>
  </si>
  <si>
    <t>5.4 No later than 30 June 2017, the Grantee shall,or the Grantee shall cause the CCM to, 
submit to the Global Fund, in form and substance satisfactory to the Global Fund, a detailed
"Transition and Sustainability Plan and Budget" for the gradual governmental take-over,
starting in 2019, of Program Activities to ensure the continued funding of essential services
beyond the life of the current Grant Agreement.</t>
  </si>
  <si>
    <t>5.5 The procurement of health products, including pharmaceuticals, with the Grant Funds shall, 
if so requested by the Global Fund in its sole discretion for reasons of quality, efficiency,
and/or value for money, be done through(1) the services of a suitably qualified
procurement agent,(2) the pooled procurement mechanism (PPM),or(3)the online
procurement platform operated by the Global Fund. When invoking this right, the Global
Fund shall stipulate the list of health products.</t>
  </si>
  <si>
    <t>5.6 The engagement of all technical assistance with the Grant Funds shall be reviewed and
approved by the Global Fund in its sole discretion.</t>
  </si>
  <si>
    <t>5.7 In accordance with the Global Fund Board Decision Point GF/B28/DP4, the commitment
and disbursement of 15% of the Grantee's aggregate allocation of USD56,454,091 for the
2014-2017allocation period,which is equal to USD8,468,113 is subject to the Global
Fund's satisfaction with the Grantee's compliance with the Global Fund's policies relating to
counterpart financing.</t>
  </si>
  <si>
    <t>6.1 The Grantee and the Principal Recipient acting on behalf of the Grantee have all the
necessary power and/or have been duly authorised by or obtained all necessary consents,
actions, approval and authorisations to execute and deliver this Grant Confirmation and to
perform all the obligations of the Grantee under this Grant Confirmation.The execution,
delivery and performance by the Grantee or the Principal Recipient acting on behalf of the
Grantee of this Grant Confirmation do not violate or conflict with any applicable law, any
provision of its constitutional documents, any order or judgment of any court or any
competentauthority, or any contractual restriction binding on or affecting the Grantee or the
Principal Recipient</t>
  </si>
  <si>
    <t>Met</t>
  </si>
  <si>
    <t>In Progress</t>
  </si>
  <si>
    <t>The obligation was fullfiled according to the Grant requirement.</t>
  </si>
  <si>
    <t xml:space="preserve">The TSP document has been developed and approved by the CCM, the submission to the parliament for the endorcement is planned according to the requested timeline. </t>
  </si>
  <si>
    <t>Second line ARV medicines were procured from PPM using the online platform Wambo, condoms and syringes were procured from IDA as it was agreed with the TGF</t>
  </si>
  <si>
    <t>n/a for the reporting period</t>
  </si>
  <si>
    <t xml:space="preserve">
a) Implementation of hepatitis C Elimination Program that started in 2015 in the country had considerable positive impact on HIV program implementation. Especially beneficial the new program was for HIV/HCV co-infected patients who got access to highly effective Direct Antiviral (DAAs) Medicines. In addition, HCV services are getting integrated with the HIV services (harm reduction basically) and the HIV and HCV tandem testing was offered to interested people countrywide which contributed to improved coverage of PWIDs with prevention package interventions and VCT. 
b) Criminalization of drug use creates barriers for implementation of NSP in Georgia. Community mobilization for decriminalization of drug use is getting stronger. The issue gets more attention due to the increasing understanding of the need for engagement of the PWID community in Hep C elimination program.      
</t>
  </si>
  <si>
    <t xml:space="preserve">a) Country has adopted Treat All strategy of WHO which means that PLHIV are offered ART despite the DC4 cell count, thus more HIV positive people are eligible and enrolled in ART; The Government has procured first line ARV medicines from PFSCM for 2017, the State budget for 2017 already has the relevant amount budgeted for the same kind procurement for 2018 ART needs;
b) GF OST program will be fully transitioned to State Budget from July 2017; 
c) As the Needle and Syringe program coverage and VCT achievements are closely linked to hep C elimination program and the HIV VCT uptake has been improved mainly due to PWID interest in hep C testing, the PIU is planning to evaluate the current NSP program design and consider integration of some key services within the approved budget.  
</t>
  </si>
  <si>
    <t xml:space="preserve">1. Prices  and  other  required details  for following  items procured  in   the covered period  was  uploaded to the PQR system:                                                                                                                                                
a. 1.HIV RDT &amp; EIA-  OraQuick ADVANCE Rapid HIV-1/2-1001-0284 GF-H/ET/G-360
b. 2. HIV RDT &amp; EIA- SD Bioline HIV-1/2 3.0 [03FK10]- GF-H/ET/G-370
</t>
  </si>
  <si>
    <t xml:space="preserve">2. "Global test" was  contracted for quality check of  5  ARV  drugs using the competitive selection (e-tender). Sampling was made in Tbilisi , Batumi , Gori  and Zugdidi HIV/AIDS  facilities. 
Following products were tested:                                          
1. Emtricitabin/Tenofovir Disoproxil Fumarate tablets ,  300 mg/200 mg tabs # 30  . “Mylan Laboratories Limited” India
2. Efavirenz tabs 600 mg,#30 – “Strides Arcolab Limited” India 
3. Lamivir ( lamivudine) Oral Solution , 100 ml , “Cipla Ltd” India
4. Zidovudine tabs 300 mg #60 – “Aurobindo  pharma limited “ India 
5. Abacavir Sulfate Oral Solution ,20mg/ml , 240 ml , #1- “Aurobindo  pharma limited “ India 
No batches with out-of -specification results observed.
</t>
  </si>
  <si>
    <t>Need based utilization, smaller number of PLHIV were enrolled in treatment than was projected, separate file is submitted</t>
  </si>
  <si>
    <t>Irma Khonelidze</t>
  </si>
  <si>
    <t xml:space="preserve">Saving due to tender based procurement of service </t>
  </si>
  <si>
    <t>combination of savings and commitments , IDA order for condoms was made based on the analysis of the last period distribution of condoms and new targets</t>
  </si>
  <si>
    <t>Overspending, different budgeting during the tender procurement</t>
  </si>
  <si>
    <t>Saving, low cost procurement of STI medicines and diagnostic tests</t>
  </si>
  <si>
    <t xml:space="preserve">Overspending, higher cost of tests during the tender </t>
  </si>
  <si>
    <t>Delays in starting the PrEP intervention based on an new schedule provided by SR dring tender</t>
  </si>
  <si>
    <t>Savings, resulted by the tender based procurement</t>
  </si>
  <si>
    <t>Saving due to tender based procurement</t>
  </si>
  <si>
    <t>Saving due to tender based procurement of services and tests</t>
  </si>
  <si>
    <t>Postponed activity, negotiation for STI services provision in the regions took longer than it was anticipated as the sarvice was budgeted a low cost</t>
  </si>
  <si>
    <t>Comitment for procurement of syringes, savings in STI medicine procurement</t>
  </si>
  <si>
    <t>Saving from tender based service procurement</t>
  </si>
  <si>
    <t xml:space="preserve">STI testing and treatment of sexual partners of PWIDs has been postponed </t>
  </si>
  <si>
    <t>Savings resulted from tender based procurement</t>
  </si>
  <si>
    <t>Saving from the tender procurement of tests, canceled procurement of vaccines (State Program has procured)</t>
  </si>
  <si>
    <t>low cost procurement of second line ARVs, savings made in infant forumal procurement</t>
  </si>
  <si>
    <t>postponed procurement of monitoring diagnostic tests, savings made in bank guarnatee payments and laboraotiry external quality testing has been postponed</t>
  </si>
  <si>
    <t>Low cost procurement of diagnostic tests for adhernace, savings in maintenance and service of medical and laboratory equipment, the amounts can be spent later based on the needs</t>
  </si>
  <si>
    <t>Saving in PA costs, needs based spending</t>
  </si>
  <si>
    <t>Commitment, procurement of CD4 cartriges for Presto equipment, case manager was hired later by AIDS Center</t>
  </si>
  <si>
    <t xml:space="preserve">Some activites budgeted for the intervention has been postponed </t>
  </si>
  <si>
    <t>Different schedule of the training resulted from tender based procurement</t>
  </si>
  <si>
    <t>postponed, new schedule defined during the tender procurement</t>
  </si>
  <si>
    <t xml:space="preserve">Delays in starting IBBSS and saving through tender based procurement </t>
  </si>
  <si>
    <t>Delaid implementation, surveys of AIDS Center has been postponed based on the new schedule provided by the SR within tender</t>
  </si>
  <si>
    <t>Savings made from low cost  procurement, comitments and postponed procurement of ART monitoring and adherance monitoring diagnostic tests and supplies, canceled procurement of vaccines, low cost and reduced q-ties for procurement of STI medicines and test-systems, savings made in procurement of fuel for SRs, committments for ARVs and condoms and syringes procured for 2017</t>
  </si>
  <si>
    <t xml:space="preserve"> Savings are made due to delaid hiring of additional personnel, case manager for AIDS Center,  in medical equipment meintenance cost, postponed procurement of laboratory external quality assessment service, car maintenance costs, office equipment maintenance, stationary and utilities costs, late start of surveys based on a new schedule determined during the tender procurement. </t>
  </si>
  <si>
    <t>Saving is mainly a result of tender based procurement of service, in addition, SR has made sevings in office costs (utilities, car and equipment maintenance cost, stationary, etc), postponed activity - late start of an operational research for OST service quality assessment, restricted international travel</t>
  </si>
  <si>
    <t>the largest amount was saved due to late initiation of STI treatment intrvention for PWIDs and their sexual partners, postponed training and meetings based on a tender defined new schedule, postponed research activities - review and negotiation for ToRs has been prolonged (agreed with PR), in PSM - needs based spending for transportation of goods to regional sites, needs based spending for office supplies, stationary, utilities; savings made in procurement of minor medical supplies for the sities and mobile ambulatories</t>
  </si>
  <si>
    <t xml:space="preserve">Saving - result of tender based procurement of the service, also from needs based spending and contractual difference in the amounts budgeted for rent, utilities and other PA costs. </t>
  </si>
  <si>
    <t>Saving mainly is for HR cateogry through tender based procurement of service</t>
  </si>
  <si>
    <t>Saving in procurement of ARV medicines from PPM, low cost procurement</t>
  </si>
  <si>
    <t>Low cost and reduced q-ties procurement of condoms and syringes from IDA based on the forcasted needs</t>
  </si>
  <si>
    <t>Late start of IBBSS due to tender procurement process</t>
  </si>
  <si>
    <r>
      <t xml:space="preserve">During the reporting period the PR’s performance was adequate to the targets set by the PF and relevant to the interventions listed in the approved work plan tracking measures.  
There was no issue identified for management of the SRs contracted through the service procurement tenders. The same organizations that before were providing the key interventions within the TGF program were contracted for the service provision during the first semester of the NFM HIV grant, namely:
- Infectious Diseases, AIDS and Clinical Immunology Research Center; 
- Mental Health and Addiction Prevention Center; 
- Georgian Harm Reduction Network; 
- Center Tanadgoma; 
- HIV/AIDS Patients Support Foundation
Although, for the LBGT community strengthening activities a previous SSR, the CBO “Equality Movement” was contracted to improve the communities’ leadership and management capacities and help them to run the critical programs independently. The Equality Movement is running three LGBT resource centers (Kutaisi, Zugdidi and Batumi) and CBO Identoba is running one resource center in Tbilisi. At the end of the reporting period, when the coverage of MSM with HIV VCT wasn’t good enough, the PR has provided the resource centers saliva HIV tests to increase the uptake of HCT by MSM clients of the Centers (The results of this new approach will be analyzed by July, 2017 and will be communicated to TGF).  
The performance in terms of meeting the programmatic targets was very good for the most of the indicators (achievements were above 100% for 5 indicators out of 8). Still problematic are the targets related to the MSM population due to high stigma. During the reporting period coverage of the MSM with HIV prevention package interventions was 23% (target was 25%) and HIV VCT coverage for this population group was 12% (target was 18%). To address the issue the PR has arranged a meeting with Tanadgoma and the LGBT community organizations to discuss the existing problems, it has procured saliva HIV tests to promote HIV testing among those who are reluctant to do blood tests, community mobilization interventions and development of a mobile application was thought as the ways of improving performance. 
For FSWs program PR has tested a new approach for STI treatment program in Telavi which is based on the partial voucher system. STI service providers would receive a fixed reduced salaries and plus bonuses based on the number of clients served. In addition, Tanadgoma started collected the blood for STI diagnostic during the outreach work, altogether, these new interventions helped to improve the STI clinic’s performance. Generally, Tanadgoma has intensified outreach work with FSWs which was translated in the improved coverage and HCT results.  
 For ART the achievements are good as well in terms of the numbers on treatment, but as the denominator used for calculation of the indicator has been changed based on the 2016 SPECTRUM analysis results (9600 for estimated number of PLHIV instead of 7490 applied to the PF initially) the achievements are lower – 38%, instead of 53% set as a target. The actual number of PLHIV on treatment was 3638 for the end of the reporting period. 
</t>
    </r>
    <r>
      <rPr>
        <u/>
        <sz val="11"/>
        <rFont val="Georgia"/>
        <family val="1"/>
        <charset val="204"/>
      </rPr>
      <t xml:space="preserve">OST Program Transitioning </t>
    </r>
    <r>
      <rPr>
        <sz val="11"/>
        <rFont val="Georgia"/>
        <family val="1"/>
      </rPr>
      <t xml:space="preserve">
For transitioning of TGF OST program (Work plan tracking measure – To develop detailed OST program transition plan) to the state funding the PR and Center for Mental Health and Drug Addiction leadership had continues communication with the Department of Health of the Ministry of Labour, Health and Social Affairs and the Ministry of Corrections to accommodate the budget needs for full transition of the program to the state budget from July, 2017. The necessary funds for the period of July-December 2017 to maintain on treatment 800 OST patients currently receiving treatment from the GF OST program were calculated and added to the State OST Program budget. Relevant planning was conducted by the Ministry of Corrections. It was decided that services will be still provided by the Center of Metal Health and Addiction Prevention, while payment will be made by the Ministry of Corrections. TGF HIV Program will procure all supplies, including methadone to meet the demands for 800 patients that will be transferred from TGF to the State OST program. 
Taking into account the time pressure and full readiness and understanding of the urgency and necessity of this takeover process, no detailed OST transition plan was elaborated by the CCM and PR, but rather efforts were placed at coordination of the activities, budgeting exercises and mobilization of resources by all parties involved.  Positive outcome of the process is the abolishment of co-payment scheme for State OST program, according to new design of the State OST program, starting from July 2017 clients of the program will not need to provide any co-payment for treatment and the service will be for them free as it was before only for OST patients enrolled in TGF OST program. 
</t>
    </r>
    <r>
      <rPr>
        <u/>
        <sz val="11"/>
        <rFont val="Georgia"/>
        <family val="1"/>
        <charset val="204"/>
      </rPr>
      <t>Piloting PrEP among MSM population</t>
    </r>
    <r>
      <rPr>
        <sz val="11"/>
        <rFont val="Georgia"/>
        <family val="1"/>
      </rPr>
      <t xml:space="preserve">
During the reporting period PR put a lot of efforts to coordinate and mobilize all interested parties for piloting PrEP program among MSM. 
LGBT Resource Center in Tbilisi was selected as main pilot site for the program along with the National AIDS Center (IDACIRC). Tanadgoma will take part in the recruitment process of MSM. The GF CRG Program has provided valuable technical support to initiate the PrEP Program. ECOM has been involved as well. PrEP working group has been established and initial tasks were distributed among the key partners. The plan is to prepare the ground for starting PrEP during the Q1 and Q2 and enroll MSM in the program from June, 2017 and reach 100 persons be the end of the year. 
</t>
    </r>
    <r>
      <rPr>
        <u/>
        <sz val="11"/>
        <rFont val="Georgia"/>
        <family val="1"/>
        <charset val="204"/>
      </rPr>
      <t>Sustainability and Transition Planning</t>
    </r>
    <r>
      <rPr>
        <sz val="11"/>
        <rFont val="Georgia"/>
        <family val="1"/>
      </rPr>
      <t xml:space="preserve">
CIF was contracted for development of TGF program sustainability and transition plan elaboration. 
The Service was procured within TGF TB Program. The CIF has ensured that the Plan elaboration was based on participatory and transparent approach and the process was well oversight by the CCM and PR. CCM has created a technical review group - PAC that has provided professional review and recommendations during the development process as well as for final endorsement of the document. The final STP document was submitted to the CCM in December, 2016. PR plans to review the activities included in STP for 2017 to accommodate some of them within the ongoing TGF programs through relevant changes agreed with TGF. Other activities of STP will be supported through the state budget or will be implemented within the state programs at no additional cost. 
PR has ensured that budget takeover plan for HIV grant is considered during the preparation of MTEF for 2017-2020 of the Ministry of Labour, Health and Social Affairs.  In addition, PR has sent a detailed reminder letter to the Department of Health of the Ministry indicating the activities and time-frames with relevant budget estimates for the coming years. 
</t>
    </r>
    <r>
      <rPr>
        <u/>
        <sz val="11"/>
        <rFont val="Georgia"/>
        <family val="1"/>
        <charset val="204"/>
      </rPr>
      <t>Procurement and Supply management</t>
    </r>
    <r>
      <rPr>
        <sz val="11"/>
        <rFont val="Georgia"/>
        <family val="1"/>
      </rPr>
      <t xml:space="preserve">
No stock outs of Pharmaceutical or other health products were reported during the extension period. 
During the first semester of NFM HIV grant the PR has successfully completed procurement of ARV medicines. First line ARVs were fully procured with the State budget and the second line ARVs were procured with TGF money through the online procurement platform wambo. Georgia was among the pilot countries selected by TGF for testing this new platform. Due to excellent negotiations skills of the souring team of PPM and PFSCM the economy was made during procurement of both, the first line and the second line medicines. Delivery of the procured drugs is anticipated during the Q2-Q3 of 2017. 
PR has procured also another key medicine – methadone through an electronic tender and shipment will be completed during Q1 of 2017 which is sufficient for controlling the stock out of the drug. 
</t>
    </r>
    <r>
      <rPr>
        <u/>
        <sz val="11"/>
        <rFont val="Georgia"/>
        <family val="1"/>
        <charset val="204"/>
      </rPr>
      <t xml:space="preserve">Data Management </t>
    </r>
    <r>
      <rPr>
        <sz val="11"/>
        <rFont val="Georgia"/>
        <family val="1"/>
      </rPr>
      <t xml:space="preserve">
Despite the fact that SRs are still using the excel based databases, the PR has achieved improved data reporting from SRs based on the continuous oversight and on-site instructions/validations regarding the ways of counting the indicators and the data-base improvement. In parallel, the PR is working on procurement of the service for unified HIV prevention database elaboration. OST module was included in the e-health system of the MoLHSA. PR is regularly validates the paper forms’ data with the e-health OST module data. PR has decided to procure the TA for the sound technical documentation for the HIV prevention database and ensure that the database is developed and fully functional by the end of 2017 . 
</t>
    </r>
    <r>
      <rPr>
        <u/>
        <sz val="11"/>
        <rFont val="Georgia"/>
        <family val="1"/>
        <charset val="204"/>
      </rPr>
      <t>Financial management:</t>
    </r>
    <r>
      <rPr>
        <sz val="11"/>
        <rFont val="Georgia"/>
        <family val="1"/>
      </rPr>
      <t xml:space="preserve"> To accomplish set objectives two components can be outlined a) external to Georgia - communication with the donor (GFATM), and b) internal to Georgia – communication and reporting with the Ministries of Health and Finance, with NCDC, state statistics department, tax authorities, state revenue service, suppliers, service providers, etc. The former is smooth and efficient, which helps the stable and robust operations. PR has also successfully changed the operations according to NFM new reporting format. It has successfully procured audit service for the 6 months of the year 2016 through tender and signed a contract with BDO. The Audit of Consolidated financial statements is ongoing and as agreed audit report will be submitted in the beginning of May, 2017.
PR has successfully initiated development of ERP system, reflecting all changes applicable to financial management of NFM grant. Procurement of Microsoft Dynamics AX licenses was carried out under the Agreement between Government of Georgia and Microsoft. The service agreement on the development of ERP system is implemented by the “UGT Intelligent Software Solutions”, the winner identified through tender. The development process is in progress: Business process review, analyses and ToR was defined in the phase 1; Different Module configuration and customizations are carried out, alongside with PR staff trainings; Test and real-time environment is prepared; Testing on data/processes, preparing data for migration from current system to ERP, as well as integration with State treasury is in progress. The ERP system in test regiment will be activated by the end of May, 2017.  
During the current reporting period under NFM Grant the following disbursements were carried out by TGF:  PR received USD 3,328 K worth of two transfers and vendors through direct payment received USD 648 K. 
PR paid total of USD 2,366 K to the vendors/providers/patients during the current reporting period.
PR manages VAT smoothly. The total refunded amount during second half of the year 2016 for activities under NFM grant USD 4,069. The surplus of refundable VAT on the State Revenue Service system amounts USD 8,563 as of 31/12/2016 and additional USD 15 K is submitted as surplus in the first quarter of the year 2017.
</t>
    </r>
  </si>
  <si>
    <t>05 April 2017, Tbilisi, Georgia</t>
  </si>
  <si>
    <t>Program  Director</t>
  </si>
  <si>
    <t xml:space="preserve">Mainly is a result of delaied inititation of community support activities for LGBT due to tender procurement, postponed PrEP program activities </t>
  </si>
  <si>
    <t>Overspending,  cost of tests systems budget advanced from future periods in agreement with TGF</t>
  </si>
  <si>
    <t xml:space="preserve"> 
PR –The saving made by the PR for the category is $6,946. Which is mainly caused by exchange rate impact.
SR – Positive Variance of $187,429 - The variance mainly is resulted from the tender based procurement and submitted budgets by the SRs
Tanadgoma - $ 62,251 – reduced HR cost through the tender procurement of service
GHRN - $ 70,190 - the positive variance is resulted from tender based procurement of the service and also from delay in starting STI treatment for PWIDs and their sexual partners. 
Narc - $31,836 - The variance is resulted from the tender based procurement based on the SR’s request.
Aids Center - $ 16,689 - there was a delay in hiring of additional personnel
HAPS - $ 4,719 - due to tender based procurement
Other - $ 14,345 – Other activities, other than LGBT community mobilization and Stigma, was postponed to next period. 
There was an overspending of $2,588 in LGBT community mobilization and saving of $4,940 in Stigma reduction. 
CIF – Overspending of $ 12,602 - Contractual agreement was made as for an SR with relevant budget breakdown by categories while in the approved budget file the amounts are included EPS category only
</t>
  </si>
  <si>
    <t xml:space="preserve">
PR - Saving of $33,544 is mainly caused by moving “Development and synchronization of client registration and service delivery monitoring software” activity to the next period. With total cost of $33,023. $521 is a saving. 
There was in total a Positive Variance of SRs $ 149,972.
Tanadgoma – Overspending of $ 4,949 - there was no amount budgeted for the activity but during the tender the SR has requested and has developed the budget including this category. 
GHRN - $ 7,917 postponed activities for surveys, PR and SR were working on the relevant ToRs.  
Narc - $ 635 postponed activity based on the schedule provided during the tender procurement by the SR
Aids Center – Overspending of $ 2,466 - overspending based on the actual needs
Other: positive variance of $ 14,522, including in LGBT - $ 3,937 and HAPS-Stigma - $3,907. And other are for postponed activities. 
CIF – Saving of $ 134,314 - Due to tender based procurement the SR has provided different budgeting including other budget categories as an SR. In addition during the tender the lower price was offered and a saving was made in the amount of $78,827 which was reallocated to PR’s budget for procurement saliva tests ($28,827), procurement of IT equipment ($40,000), quality control of ARV medicines ($10,000). 
</t>
  </si>
  <si>
    <t xml:space="preserve">The Budget relates to the Medicines and Pharmaceuticals procured locally and through international PSM Agencies to be paid directly by The Global Fund.  The positive Variance is $227,967. 
Saving 18,285 - STI medicine procurement due to lower unit price.
Contractual Commitments in the amount of $510,901 consists of the following procurements:
$27,069 Methadone; $483,659 for ARV medicines; $6,570 has been postponed for PrEP medicines 
Overspend of $1,129 for bicilin procurement
$306,660 – Amounts Advanced from future budget and reflected as commitments: ARVs to be supplied in the next reporting period and methadone.
</t>
  </si>
  <si>
    <t xml:space="preserve">PR – Positive variance is $327,759 that consists of:
Commitments for reagents, tests and other supplies $234,879, including IDA commitments for syringes and condoms $111,993.  
Postponed procurement of Tests, reagents and other supplies, with total amount of $57,423.
Savings of $35,457 which is the result of tender based procurement, exchange rate impact and also cancelled procurement of Vaccines ($22,000).
SR - CIF – Overspending of $ 1,560 - Contractual agreement was made as for an SR with relevant budget breakdown by categories while in the budget file the amounts are included EPS category only.  
</t>
  </si>
  <si>
    <t xml:space="preserve">PR - Total is a positive variance of $725,585 for the PR - positive variance includes commitments for procurement of CD4 tests and viral load test systems in the amount of $484,529 and remaining budgeted amounts for PCR test systems was postponed for next reporting period. 
SR - Positive Variance of $ 10,457 postponed activity – mainly in service cost for medical and laboratory equipment. 
Tanadgoma for healthy cabinets – Saving of $ 1,482
GHRN - $ 3,175
Aids Center – $ 5,800
</t>
  </si>
  <si>
    <t xml:space="preserve">PR – positive variance $92,660, due to related ARV procurement savings. 
SR - There is in total a Negative Variance of $157
GHRN - Overspending of $470 for transportation of goods to regional sites, and 
Aids Center – Saving of $313
</t>
  </si>
  <si>
    <t xml:space="preserve">PR – positive variance  $79,074 that is a result of postponed procurement of Mobile ambulatories ($72,820) and its equipment, and other savings in maintenance costs. 
SRs Positive variance of $ 14,852 which includes for maintenance and service cost of cars and IT equipment that consists: 
Tanadgoma - $646, GHRN - $7,413, Narc - $ 1,689, Aids Center - $ 2,821, HAPS - $ 762, Other $ 1,521
The amounts may be allocated later based on the agreement terms.
</t>
  </si>
  <si>
    <t xml:space="preserve">PR – Positive variance of  $16,688 printing of information materials is postponed in next reporting period with the amount of $2,608, remaining $14,080 is saving. 
SRs - Positive Variance of 2,087 is saving from development of printing materials:
GHRN – Saving of $ 847, Narc- $ 110, other - $ 1,130 (postponed)
</t>
  </si>
  <si>
    <t xml:space="preserve">PR – Saving of $2,299 made for procurement of office supplies, including stationary.
SR - Positive Variance of $ 71,654
Tanadgoma – Saving of $ 27,174 - which is a result of needs based spending and contractual difference in the amounts budgeted for rent, utilities and other PA costs. 
GHRN –Saving of $24,444 - is a result of needs based spending
Narc – $9,376 saving for for utilities, stationary other PA costs
Aids Center - $ 3,287 - saving for procurement of stationary 
HAPS – saving of $1,978 - is a result of needs based spending
CIF overspending of $2,558 - Contractual agreement was made with CIF as for an SR with relevant budget breakdown by categories while in the approved budget file the amounts are included EPS category only.  
HAPS Stigma –saving of $761
LGBT Saving of $5,130, tender based procurement result and needs based spending
Other -$2,062
</t>
  </si>
  <si>
    <t xml:space="preserve">Positive variance of $9,600 
Tanadgoma $ 2,170 - saving in PDI, needs based utilization 
GHRN - $ 9,915 – Saving in procurement of medical supplies for PWIDs and their partners. Due to lack of cash and no advance payments the budgeted amounts in September and October of 2016 were not spent. 
Narc - $855 – Saving in incentives for peer educations 
Aids Center - $ 4,728 – Saving in procurement of infant formula, needs based procurement
CIF – Overspending of $8,068 - Contractual agreement was made with CIF as for an SR with relevant budget breakdown by categories while in the approved budget file the amounts are included EPS category only.  
</t>
  </si>
  <si>
    <t xml:space="preserve">PR - Positive variance was $227,475 that is savings made from procurement of ARV medicines for 2017 through wambo. 
SR - N/A
</t>
  </si>
  <si>
    <t xml:space="preserve">PR’s positive variance $34,522 was attributed to low cost procurement of fuel through consolidated state procurement and also exchange rate changes had an impact, as all business trips and monitoring visits were paid in GEL. 
SR- In total there is a positive variance of $40,879
Tanadgoma - $ 7,356, different budgeting through tender based procurement and needs based spending 
GHRN - $ 11,772, different budgeting through tender based procurement and needs based spending
Narc - $2,809 International travel was restricted, needs based allocations for local travel
Aids Center – $ 2,695 - International travel was restricted, needs based allocations for local travel
HAPS - $ 207 needs based allocations
Other – $ 19,034 (including LGBT - $ 15,698 and HAPS-Stigma - $3,907), result of a tender based procurement. 
CIF – Overspending of $ 2,994, Contractual agreement was made as for an SR with relevant budget breakdown by categories while in the approved budget file the amounts are included EPS category only.  
</t>
  </si>
  <si>
    <t xml:space="preserve">Positive Variance of $ 1,565,527 is derived from activities and procurement that were budgeted in current reporting period versus the actual expenses. It consists of savings, commitments and postponed activities. 
Saving of 329,980:
$31,739 – Actual unit price of fuel turned to be less than projected/budgeted. From the programmatic point of view, activities were performed as planned, though required quantity of fuel was less.
$22,500 – Vaccines were canceled, due to the state budget financing.
$107,893 – Saving from condoms and lubricants and related PSM cost, due to actual lower cost procurement and quantities reduction by TG. 
$32,170 – Saving in ARV PSM amount transferred from SSF Grant. 
$118,477 – Saving from Consumables and medicines, due to tender based lower cost procurement and quantities reduction, according to stocks available.
$17,201- saving in Program management costs includes consultant fee; administration costs, travel and monitoring cost savings, and exchange rate change had also impact on current savings.
Commitments of $1,418,083:
$32,637 was commitment for IT systems to accommodate ERP Development, which caused overspending, (budget reallocation occurred from CIF’s IBBSS services approved by TGF on 24/10/2016)
Remaining commitments comprise the following procurements: $27,069 Methadone ;
$582,823 for ARV medicines and related PSM cost $87,483; $ 133,988 – syringes from IDA
$ 35,831 - Condoms from IDA; $ 592,300 – Laboratory monitoring tests, viral loading tests and related PSM costs; $ 25,041 – Commitments for PR December expenses, fuel for December, AntiTP rapid tests and other supplies. 
Postponed Activities, with total amount of $491,397:
$33,023 – postponed implementation of Development and synchronization of client registration and service delivery monitoring software. 
$ 72,820 – Postponed procurement of Mobile Laboratories procurement and equipment
$ 281,370 – Postponed procurement of Viral load testing
$104,184 – remaining amount are for postponed procurement of HIV tests, consumables and other supplies. 
Overspending: $ 122,461
$ 52,998 – is overspending amount on HIV and hep tests, which is the result of Integration with HepC programme, in agreement with TGF.
$ 69,463 – Remaining amount is consisted by overspending amounts from condoms and its related PSM cost, ARV PSM cost. 
Advanced from future budgets $551,396
In agreement with TGF some activities were initiated in advance in the year 2016 and part were reimbursed and remaining were reflected as commitments. This amount is mainly consisted by ARVs for next reporting period, syringes, methadone, HIV tests and commitments of laboratory monitoring tests.
</t>
  </si>
  <si>
    <t xml:space="preserve">The reporting period relates to activities performed by the SRs for July-December period. Within the current reporting period SRs received payment for July –November 2016 . Advance payments were paid with total amount of $ 49,029. Total reimbursement for services equals to $ 1,338,658 ( TG- $ 215,757; HAPS –$ 56,827; NARC–$ 257,470; Aids Center $ 207,777; CIF –$ 22,587, GHRN- $ 523,713, LGBT - $ 41,160, HAPS Stigma– $ 13,366) 
The variance consists of A) differences between periods for which SRs were reimbursed and the budget periods (July –Novemeber 2016 vs. July – December 2016); B) savings in program implementation (main reasons: less amounts were spent per activities by SRs, though programmatic activities were implemented, Exchange rate impact, Srs were identified through tenders, thus resulting in savings); some activities were postponed or started with a delay, like PrEP initiation among MSM and STI treatment services for PWIDs and their sexual partners; C) CIF - Contractual agreement was made as for an SR with relevant budget breakdown by categories while in the budget file the amounts are included EPS category only. Due to tender based procurement of CIF’s IBBSS services, saving was made in the amount of $78,827 which was reallocated to PR’s budget for procurement saliva tests ($28,827), procurement of IT equipment ($40,000), quality control of ARV medicines ($10,000). 
</t>
  </si>
  <si>
    <t xml:space="preserve">The Budget relates to the Health product/equipment procured locally and directly by the Global fund. 
Positive variance $337,279  consists of:
Saving $203,214 
$22,500 – Vaccines were canceled, due to state budget financing.
$118,477 – Saving from Consumables and medicines, due to tender based lower cost procurement and quantities reduction, according to stocks available.
$ 63,237 – is saving from condoms and lubricants.
Contractual commitments $233,098
$ 118,330 – Commitments for Condoms and syringes from IDA.
$ 18,407 – commitments for Tests and reagents and other supplies. 
$ 96,361 – Commitment for Laboratory monitoring tests and cartridges. 
Postponed $74,772
Postponed procurement of Tests, reagents and other supplies, with total amount of $74,772
Overspending $48,338
The overspending amount is mainly consisted from HIV and Hep tests, which is the result of Integration with HepC programme, with the agreement with TGF.
$ 125,467 – Advanced From future budgets 
Commitment for Laboratory monitoring tests and cartridges and syringes and condoms. 
Positive Variance of $725,585 in HPE is postponed procurement of laboratory monitoring tests. There was open tender of HPE products $321,625 and payments will be made in February and May. And remaining 281,370 moved to future budget.
</t>
  </si>
  <si>
    <t xml:space="preserve">PR – positive variance, which includes commitment and savings  for procurement of furniture for SRs- saving of $3,328 in procurement of furniture
SR – Saving $791, which is caused by saving of Tanadgoma $791.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</si>
</sst>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64" formatCode="&quot;$&quot;#,##0_);[Red]\(&quot;$&quot;#,##0\)"/>
    <numFmt numFmtId="165" formatCode="_(&quot;$&quot;* #,##0.00_);_(&quot;$&quot;* \(#,##0.00\);_(&quot;$&quot;* &quot;-&quot;??_);_(@_)"/>
    <numFmt numFmtId="166" formatCode="_(* #,##0.00_);_(* \(#,##0.00\);_(* &quot;-&quot;??_);_(@_)"/>
    <numFmt numFmtId="167" formatCode="&quot;$&quot;#,##0;[Red]\-&quot;$&quot;#,##0"/>
    <numFmt numFmtId="168" formatCode="&quot;$&quot;#,##0.00;[Red]\-&quot;$&quot;#,##0.00"/>
    <numFmt numFmtId="169" formatCode="_-&quot;$&quot;* #,##0.00_-;\-&quot;$&quot;* #,##0.00_-;_-&quot;$&quot;* &quot;-&quot;??_-;_-@_-"/>
    <numFmt numFmtId="170" formatCode="_ * #,##0.00_ ;_ * \-#,##0.00_ ;_ * &quot;-&quot;??_ ;_ @_ "/>
    <numFmt numFmtId="171" formatCode="_ * #,##0_ ;_ * \-#,##0_ ;_ * &quot;-&quot;??_ ;_ @_ "/>
    <numFmt numFmtId="172" formatCode="[$-409]d\-mmm\-yyyy;@"/>
    <numFmt numFmtId="173" formatCode="#,##0.00;[Red]\(#,##0.00\)"/>
    <numFmt numFmtId="174" formatCode="#,##0.0000_);[Red]\(#,##0.0000\)"/>
    <numFmt numFmtId="175" formatCode="[$-409]d\-mmm\-yy;@"/>
    <numFmt numFmtId="176" formatCode="[$-809]dd\ mmmm\ yyyy;@"/>
    <numFmt numFmtId="177" formatCode="_(* #,##0_);_(* \(#,##0\);_(* &quot;-&quot;??_);_(@_)"/>
    <numFmt numFmtId="178" formatCode="0.0%"/>
    <numFmt numFmtId="179" formatCode="_-* #,##0_-;\-* #,##0_-;_-* &quot;-&quot;??_-;_-@_-"/>
    <numFmt numFmtId="180" formatCode="#,##0.0000"/>
    <numFmt numFmtId="181" formatCode="#,##0.00000"/>
    <numFmt numFmtId="182" formatCode="#,##0;[Red]#,##0"/>
    <numFmt numFmtId="183" formatCode="&quot;$&quot;#,##0"/>
    <numFmt numFmtId="184" formatCode="[$€-2]\ #,##0;[Red][$€-2]\ #,##0"/>
  </numFmts>
  <fonts count="11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Times New Roman"/>
      <family val="1"/>
    </font>
    <font>
      <sz val="12"/>
      <name val="Arial"/>
      <family val="2"/>
    </font>
    <font>
      <b/>
      <sz val="16"/>
      <name val="Arial"/>
      <family val="2"/>
    </font>
    <font>
      <sz val="10"/>
      <name val="Arial"/>
      <family val="2"/>
    </font>
    <font>
      <b/>
      <sz val="12"/>
      <name val="Arial"/>
      <family val="2"/>
    </font>
    <font>
      <b/>
      <sz val="11"/>
      <color indexed="8"/>
      <name val="Arial"/>
      <family val="2"/>
    </font>
    <font>
      <b/>
      <sz val="11"/>
      <color indexed="9"/>
      <name val="Arial"/>
      <family val="2"/>
    </font>
    <font>
      <sz val="11"/>
      <name val="Arial"/>
      <family val="2"/>
    </font>
    <font>
      <b/>
      <sz val="11"/>
      <name val="Arial"/>
      <family val="2"/>
    </font>
    <font>
      <sz val="11"/>
      <name val="Arial"/>
      <family val="2"/>
    </font>
    <font>
      <b/>
      <sz val="20"/>
      <name val="Arial"/>
      <family val="2"/>
    </font>
    <font>
      <b/>
      <sz val="14"/>
      <color indexed="9"/>
      <name val="Arial"/>
      <family val="2"/>
    </font>
    <font>
      <sz val="11"/>
      <color indexed="8"/>
      <name val="Arial"/>
      <family val="2"/>
    </font>
    <font>
      <vertAlign val="superscript"/>
      <sz val="11"/>
      <name val="Arial"/>
      <family val="2"/>
    </font>
    <font>
      <b/>
      <sz val="18"/>
      <name val="Arial"/>
      <family val="2"/>
    </font>
    <font>
      <b/>
      <sz val="10"/>
      <name val="Arial"/>
      <family val="2"/>
    </font>
    <font>
      <b/>
      <sz val="14"/>
      <name val="Arial"/>
      <family val="2"/>
    </font>
    <font>
      <sz val="8"/>
      <name val="Arial"/>
      <family val="2"/>
    </font>
    <font>
      <sz val="10"/>
      <color indexed="8"/>
      <name val="Arial"/>
      <family val="2"/>
    </font>
    <font>
      <sz val="7"/>
      <name val="Times New Roman"/>
      <family val="1"/>
    </font>
    <font>
      <b/>
      <i/>
      <sz val="11"/>
      <name val="Arial"/>
      <family val="2"/>
    </font>
    <font>
      <sz val="10"/>
      <name val="Arial"/>
      <family val="2"/>
    </font>
    <font>
      <sz val="8"/>
      <name val="Arial"/>
      <family val="2"/>
    </font>
    <font>
      <sz val="11"/>
      <color indexed="9"/>
      <name val="Arial"/>
      <family val="2"/>
    </font>
    <font>
      <b/>
      <sz val="11"/>
      <color indexed="12"/>
      <name val="Arial"/>
      <family val="2"/>
    </font>
    <font>
      <sz val="10"/>
      <name val="Arial"/>
      <family val="2"/>
    </font>
    <font>
      <b/>
      <sz val="11"/>
      <name val="Georgia"/>
      <family val="1"/>
    </font>
    <font>
      <sz val="11"/>
      <name val="Georgia"/>
      <family val="1"/>
    </font>
    <font>
      <sz val="10"/>
      <color rgb="FFFF0000"/>
      <name val="Arial"/>
      <family val="2"/>
    </font>
    <font>
      <sz val="9"/>
      <color theme="1"/>
      <name val="Arial"/>
      <family val="2"/>
    </font>
    <font>
      <b/>
      <sz val="11"/>
      <color rgb="FF000000"/>
      <name val="Calibri"/>
      <family val="2"/>
      <scheme val="minor"/>
    </font>
    <font>
      <sz val="11"/>
      <color rgb="FF006100"/>
      <name val="Calibri"/>
      <family val="2"/>
      <scheme val="minor"/>
    </font>
    <font>
      <sz val="10"/>
      <color rgb="FF000000"/>
      <name val="Arial"/>
      <family val="2"/>
    </font>
    <font>
      <sz val="11"/>
      <color rgb="FF9C6500"/>
      <name val="Calibri"/>
      <family val="2"/>
      <scheme val="minor"/>
    </font>
    <font>
      <sz val="9"/>
      <color rgb="FF000000"/>
      <name val="Arial"/>
      <family val="2"/>
    </font>
    <font>
      <b/>
      <sz val="11"/>
      <color rgb="FF3F3F3F"/>
      <name val="Calibri"/>
      <family val="2"/>
      <scheme val="minor"/>
    </font>
    <font>
      <sz val="11"/>
      <color rgb="FF3F3F76"/>
      <name val="Calibri"/>
      <family val="2"/>
      <scheme val="minor"/>
    </font>
    <font>
      <b/>
      <sz val="18"/>
      <name val="Georgia"/>
      <family val="1"/>
    </font>
    <font>
      <sz val="10"/>
      <name val="Georgia"/>
      <family val="1"/>
    </font>
    <font>
      <sz val="12"/>
      <name val="Georgia"/>
      <family val="1"/>
    </font>
    <font>
      <b/>
      <sz val="12"/>
      <name val="Georgia"/>
      <family val="1"/>
    </font>
    <font>
      <b/>
      <u/>
      <sz val="14"/>
      <color rgb="FFFF0000"/>
      <name val="Georgia"/>
      <family val="1"/>
    </font>
    <font>
      <b/>
      <sz val="12"/>
      <color rgb="FFFF0000"/>
      <name val="Georgia"/>
      <family val="1"/>
    </font>
    <font>
      <b/>
      <i/>
      <sz val="14"/>
      <name val="Georgia"/>
      <family val="1"/>
    </font>
    <font>
      <sz val="11"/>
      <color theme="0"/>
      <name val="Georgia"/>
      <family val="1"/>
    </font>
    <font>
      <sz val="10"/>
      <color theme="0"/>
      <name val="Georgia"/>
      <family val="1"/>
    </font>
    <font>
      <b/>
      <sz val="16"/>
      <name val="Georgia"/>
      <family val="1"/>
    </font>
    <font>
      <b/>
      <sz val="11"/>
      <color indexed="12"/>
      <name val="Georgia"/>
      <family val="1"/>
    </font>
    <font>
      <b/>
      <sz val="12"/>
      <color indexed="8"/>
      <name val="Georgia"/>
      <family val="1"/>
    </font>
    <font>
      <b/>
      <sz val="11"/>
      <color rgb="FF3F3F3F"/>
      <name val="Georgia"/>
      <family val="1"/>
    </font>
    <font>
      <b/>
      <sz val="10"/>
      <name val="Georgia"/>
      <family val="1"/>
    </font>
    <font>
      <b/>
      <sz val="11"/>
      <color indexed="9"/>
      <name val="Georgia"/>
      <family val="1"/>
    </font>
    <font>
      <sz val="11"/>
      <color rgb="FFFF0000"/>
      <name val="Georgia"/>
      <family val="1"/>
    </font>
    <font>
      <sz val="11"/>
      <color theme="1"/>
      <name val="Georgia"/>
      <family val="1"/>
    </font>
    <font>
      <sz val="10"/>
      <color theme="1"/>
      <name val="Georgia"/>
      <family val="1"/>
    </font>
    <font>
      <b/>
      <sz val="14"/>
      <color indexed="9"/>
      <name val="Georgia"/>
      <family val="1"/>
    </font>
    <font>
      <b/>
      <sz val="24"/>
      <color rgb="FF0070C0"/>
      <name val="Georgia"/>
      <family val="1"/>
    </font>
    <font>
      <b/>
      <sz val="14"/>
      <name val="Georgia"/>
      <family val="1"/>
    </font>
    <font>
      <b/>
      <sz val="12"/>
      <color indexed="9"/>
      <name val="Georgia"/>
      <family val="1"/>
    </font>
    <font>
      <b/>
      <sz val="12"/>
      <color indexed="12"/>
      <name val="Georgia"/>
      <family val="1"/>
    </font>
    <font>
      <u/>
      <sz val="12"/>
      <name val="Georgia"/>
      <family val="1"/>
    </font>
    <font>
      <sz val="12"/>
      <color indexed="12"/>
      <name val="Georgia"/>
      <family val="1"/>
    </font>
    <font>
      <b/>
      <sz val="13"/>
      <color indexed="12"/>
      <name val="Georgia"/>
      <family val="1"/>
    </font>
    <font>
      <sz val="13"/>
      <name val="Georgia"/>
      <family val="1"/>
    </font>
    <font>
      <sz val="11"/>
      <color indexed="53"/>
      <name val="Georgia"/>
      <family val="1"/>
    </font>
    <font>
      <sz val="10"/>
      <color indexed="9"/>
      <name val="Georgia"/>
      <family val="1"/>
    </font>
    <font>
      <sz val="11"/>
      <color indexed="8"/>
      <name val="Georgia"/>
      <family val="1"/>
    </font>
    <font>
      <sz val="14"/>
      <name val="Georgia"/>
      <family val="1"/>
    </font>
    <font>
      <b/>
      <sz val="14"/>
      <color indexed="12"/>
      <name val="Georgia"/>
      <family val="1"/>
    </font>
    <font>
      <u/>
      <sz val="14"/>
      <name val="Georgia"/>
      <family val="1"/>
    </font>
    <font>
      <sz val="14"/>
      <color indexed="12"/>
      <name val="Georgia"/>
      <family val="1"/>
    </font>
    <font>
      <i/>
      <sz val="10"/>
      <name val="Georgia"/>
      <family val="1"/>
    </font>
    <font>
      <sz val="10"/>
      <color indexed="10"/>
      <name val="Georgia"/>
      <family val="1"/>
    </font>
    <font>
      <b/>
      <sz val="20"/>
      <color theme="3" tint="0.39997558519241921"/>
      <name val="Georgia"/>
      <family val="1"/>
    </font>
    <font>
      <sz val="10"/>
      <color rgb="FFFF0000"/>
      <name val="Georgia"/>
      <family val="1"/>
    </font>
    <font>
      <sz val="12"/>
      <color indexed="8"/>
      <name val="Georgia"/>
      <family val="1"/>
    </font>
    <font>
      <sz val="10"/>
      <name val="Arial"/>
      <family val="2"/>
    </font>
    <font>
      <sz val="12"/>
      <color rgb="FFFF0000"/>
      <name val="Georgia"/>
      <family val="1"/>
    </font>
    <font>
      <b/>
      <sz val="24"/>
      <name val="Georgia"/>
      <family val="1"/>
    </font>
    <font>
      <sz val="12"/>
      <name val="Calibri"/>
      <family val="2"/>
    </font>
    <font>
      <b/>
      <sz val="20"/>
      <name val="Georgia"/>
      <family val="1"/>
    </font>
    <font>
      <sz val="24"/>
      <name val="Georgia"/>
      <family val="1"/>
    </font>
    <font>
      <b/>
      <sz val="11"/>
      <color theme="1"/>
      <name val="Georgia"/>
      <family val="1"/>
    </font>
    <font>
      <b/>
      <sz val="36"/>
      <name val="Georgia"/>
      <family val="1"/>
    </font>
    <font>
      <sz val="36"/>
      <name val="Georgia"/>
      <family val="1"/>
    </font>
    <font>
      <b/>
      <sz val="10"/>
      <color indexed="8"/>
      <name val="Georgia"/>
      <family val="1"/>
    </font>
    <font>
      <b/>
      <sz val="14"/>
      <color indexed="8"/>
      <name val="Georgia"/>
      <family val="1"/>
    </font>
    <font>
      <b/>
      <sz val="12"/>
      <color theme="1"/>
      <name val="Georgia"/>
      <family val="1"/>
    </font>
    <font>
      <b/>
      <sz val="14"/>
      <color theme="3" tint="0.39997558519241921"/>
      <name val="Georgia"/>
      <family val="1"/>
    </font>
    <font>
      <b/>
      <u/>
      <sz val="10"/>
      <color indexed="8"/>
      <name val="Georgia"/>
      <family val="1"/>
    </font>
    <font>
      <sz val="10"/>
      <color indexed="8"/>
      <name val="Georgia"/>
      <family val="1"/>
    </font>
    <font>
      <sz val="36"/>
      <color rgb="FFFF0000"/>
      <name val="Georgia"/>
      <family val="1"/>
    </font>
    <font>
      <b/>
      <sz val="12"/>
      <color rgb="FF3F3F3F"/>
      <name val="Georgia"/>
      <family val="1"/>
    </font>
    <font>
      <sz val="12"/>
      <color rgb="FF006100"/>
      <name val="Georgia"/>
      <family val="1"/>
    </font>
    <font>
      <sz val="11"/>
      <color rgb="FFFF0000"/>
      <name val="Calibri"/>
      <family val="2"/>
      <scheme val="minor"/>
    </font>
    <font>
      <sz val="12"/>
      <color rgb="FF3F3F3F"/>
      <name val="Georgia"/>
      <family val="1"/>
    </font>
    <font>
      <sz val="10.199999999999999"/>
      <name val="Georgia"/>
      <family val="1"/>
    </font>
    <font>
      <b/>
      <i/>
      <sz val="12"/>
      <name val="Georgia"/>
      <family val="1"/>
    </font>
    <font>
      <i/>
      <sz val="12"/>
      <name val="Georgia"/>
      <family val="1"/>
    </font>
    <font>
      <b/>
      <sz val="20"/>
      <color rgb="FF0070C0"/>
      <name val="Georgia"/>
      <family val="1"/>
    </font>
    <font>
      <sz val="12"/>
      <color theme="1"/>
      <name val="Georgia"/>
      <family val="1"/>
    </font>
    <font>
      <b/>
      <sz val="8"/>
      <name val="Georgia"/>
      <family val="1"/>
    </font>
    <font>
      <sz val="11"/>
      <color theme="0" tint="-0.34998626667073579"/>
      <name val="Georgia"/>
      <family val="1"/>
    </font>
    <font>
      <b/>
      <sz val="11"/>
      <color theme="1"/>
      <name val="Arial"/>
      <family val="2"/>
    </font>
    <font>
      <sz val="12"/>
      <color theme="1"/>
      <name val="Calibri"/>
      <family val="2"/>
      <scheme val="minor"/>
    </font>
    <font>
      <sz val="18"/>
      <color theme="1"/>
      <name val="Georgia"/>
      <family val="1"/>
    </font>
    <font>
      <sz val="10"/>
      <color theme="0" tint="-0.34998626667073579"/>
      <name val="Georgia"/>
      <family val="1"/>
    </font>
    <font>
      <u/>
      <sz val="11"/>
      <name val="Georgia"/>
      <family val="1"/>
      <charset val="204"/>
    </font>
  </fonts>
  <fills count="40">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8"/>
        <bgColor indexed="64"/>
      </patternFill>
    </fill>
    <fill>
      <patternFill patternType="solid">
        <fgColor indexed="26"/>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CCFFCC"/>
        <bgColor indexed="64"/>
      </patternFill>
    </fill>
    <fill>
      <patternFill patternType="solid">
        <fgColor rgb="FFC1F4BA"/>
        <bgColor indexed="64"/>
      </patternFill>
    </fill>
    <fill>
      <patternFill patternType="solid">
        <fgColor rgb="FFFFFF99"/>
        <bgColor indexed="64"/>
      </patternFill>
    </fill>
    <fill>
      <patternFill patternType="solid">
        <fgColor theme="1" tint="4.9989318521683403E-2"/>
        <bgColor indexed="64"/>
      </patternFill>
    </fill>
    <fill>
      <patternFill patternType="solid">
        <fgColor rgb="FFC6EFCE"/>
      </patternFill>
    </fill>
    <fill>
      <patternFill patternType="solid">
        <fgColor rgb="FFFFEB9C"/>
      </patternFill>
    </fill>
    <fill>
      <patternFill patternType="solid">
        <fgColor rgb="FFF2F2F2"/>
      </patternFill>
    </fill>
    <fill>
      <patternFill patternType="solid">
        <fgColor rgb="FFFFCC99"/>
      </patternFill>
    </fill>
    <fill>
      <patternFill patternType="solid">
        <fgColor theme="4"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0" tint="-0.14996795556505021"/>
        <bgColor indexed="64"/>
      </patternFill>
    </fill>
    <fill>
      <patternFill patternType="solid">
        <fgColor rgb="FFC0C0C0"/>
        <bgColor indexed="64"/>
      </patternFill>
    </fill>
    <fill>
      <patternFill patternType="solid">
        <fgColor rgb="FFDCE6F1"/>
        <bgColor indexed="64"/>
      </patternFill>
    </fill>
    <fill>
      <patternFill patternType="solid">
        <fgColor rgb="FFF2F2F2"/>
        <bgColor indexed="64"/>
      </patternFill>
    </fill>
    <fill>
      <patternFill patternType="solid">
        <fgColor rgb="FFC1F4BA"/>
        <bgColor rgb="FF000000"/>
      </patternFill>
    </fill>
    <fill>
      <patternFill patternType="solid">
        <fgColor rgb="FF000000"/>
        <bgColor rgb="FF000000"/>
      </patternFill>
    </fill>
    <fill>
      <patternFill patternType="solid">
        <fgColor rgb="FFFFFFFF"/>
        <bgColor rgb="FF000000"/>
      </patternFill>
    </fill>
    <fill>
      <patternFill patternType="solid">
        <fgColor rgb="FFFFFF99"/>
        <bgColor rgb="FF000000"/>
      </patternFill>
    </fill>
    <fill>
      <patternFill patternType="solid">
        <fgColor rgb="FF0D0D0D"/>
        <bgColor rgb="FF000000"/>
      </patternFill>
    </fill>
    <fill>
      <patternFill patternType="solid">
        <fgColor rgb="FFFDE9D9"/>
        <bgColor rgb="FF000000"/>
      </patternFill>
    </fill>
    <fill>
      <patternFill patternType="solid">
        <fgColor rgb="FFDCE6F1"/>
        <bgColor rgb="FF000000"/>
      </patternFill>
    </fill>
    <fill>
      <patternFill patternType="solid">
        <fgColor rgb="FFCCFFCC"/>
        <bgColor rgb="FF000000"/>
      </patternFill>
    </fill>
    <fill>
      <patternFill patternType="solid">
        <fgColor rgb="FFF2F2F2"/>
        <bgColor rgb="FF000000"/>
      </patternFill>
    </fill>
    <fill>
      <patternFill patternType="solid">
        <fgColor theme="0" tint="-0.499984740745262"/>
        <bgColor indexed="64"/>
      </patternFill>
    </fill>
  </fills>
  <borders count="2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style="thin">
        <color indexed="64"/>
      </right>
      <top/>
      <bottom/>
      <diagonal/>
    </border>
    <border>
      <left/>
      <right/>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9"/>
      </right>
      <top style="thin">
        <color indexed="9"/>
      </top>
      <bottom/>
      <diagonal/>
    </border>
    <border>
      <left style="medium">
        <color indexed="64"/>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top style="thin">
        <color indexed="9"/>
      </top>
      <bottom/>
      <diagonal/>
    </border>
    <border>
      <left/>
      <right style="thin">
        <color indexed="9"/>
      </right>
      <top style="medium">
        <color indexed="64"/>
      </top>
      <bottom style="thin">
        <color indexed="9"/>
      </bottom>
      <diagonal/>
    </border>
    <border>
      <left style="thin">
        <color indexed="9"/>
      </left>
      <right style="thin">
        <color indexed="9"/>
      </right>
      <top style="medium">
        <color indexed="64"/>
      </top>
      <bottom/>
      <diagonal/>
    </border>
    <border>
      <left/>
      <right/>
      <top style="thin">
        <color indexed="9"/>
      </top>
      <bottom style="thin">
        <color indexed="9"/>
      </bottom>
      <diagonal/>
    </border>
    <border>
      <left style="thin">
        <color indexed="9"/>
      </left>
      <right style="thin">
        <color indexed="9"/>
      </right>
      <top style="medium">
        <color indexed="64"/>
      </top>
      <bottom style="thin">
        <color indexed="9"/>
      </bottom>
      <diagonal/>
    </border>
    <border>
      <left style="thin">
        <color indexed="9"/>
      </left>
      <right/>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right style="thin">
        <color indexed="9"/>
      </right>
      <top style="thin">
        <color indexed="9"/>
      </top>
      <bottom style="thin">
        <color indexed="9"/>
      </bottom>
      <diagonal/>
    </border>
    <border>
      <left/>
      <right/>
      <top style="medium">
        <color indexed="64"/>
      </top>
      <bottom/>
      <diagonal/>
    </border>
    <border>
      <left/>
      <right/>
      <top style="medium">
        <color indexed="64"/>
      </top>
      <bottom style="thin">
        <color indexed="9"/>
      </bottom>
      <diagonal/>
    </border>
    <border>
      <left/>
      <right style="thin">
        <color indexed="9"/>
      </right>
      <top style="thin">
        <color indexed="9"/>
      </top>
      <bottom/>
      <diagonal/>
    </border>
    <border>
      <left style="thin">
        <color indexed="9"/>
      </left>
      <right style="thin">
        <color indexed="9"/>
      </right>
      <top style="thin">
        <color indexed="64"/>
      </top>
      <bottom style="thin">
        <color indexed="9"/>
      </bottom>
      <diagonal/>
    </border>
    <border>
      <left/>
      <right/>
      <top/>
      <bottom style="thin">
        <color indexed="9"/>
      </bottom>
      <diagonal/>
    </border>
    <border>
      <left/>
      <right/>
      <top/>
      <bottom style="thin">
        <color indexed="64"/>
      </bottom>
      <diagonal/>
    </border>
    <border>
      <left style="thin">
        <color indexed="9"/>
      </left>
      <right/>
      <top/>
      <bottom style="thin">
        <color indexed="64"/>
      </bottom>
      <diagonal/>
    </border>
    <border>
      <left style="thin">
        <color indexed="9"/>
      </left>
      <right style="thin">
        <color indexed="9"/>
      </right>
      <top style="thin">
        <color indexed="9"/>
      </top>
      <bottom style="medium">
        <color indexed="64"/>
      </bottom>
      <diagonal/>
    </border>
    <border>
      <left/>
      <right/>
      <top style="thin">
        <color indexed="64"/>
      </top>
      <bottom style="thin">
        <color indexed="9"/>
      </bottom>
      <diagonal/>
    </border>
    <border>
      <left/>
      <right style="thin">
        <color indexed="9"/>
      </right>
      <top style="thin">
        <color indexed="64"/>
      </top>
      <bottom/>
      <diagonal/>
    </border>
    <border>
      <left style="thin">
        <color indexed="9"/>
      </left>
      <right style="thin">
        <color indexed="9"/>
      </right>
      <top style="thin">
        <color indexed="9"/>
      </top>
      <bottom style="thin">
        <color indexed="64"/>
      </bottom>
      <diagonal/>
    </border>
    <border>
      <left style="thin">
        <color indexed="64"/>
      </left>
      <right style="thin">
        <color indexed="9"/>
      </right>
      <top style="thin">
        <color indexed="9"/>
      </top>
      <bottom style="thin">
        <color indexed="9"/>
      </bottom>
      <diagonal/>
    </border>
    <border>
      <left style="thin">
        <color indexed="9"/>
      </left>
      <right style="thin">
        <color indexed="64"/>
      </right>
      <top style="thin">
        <color indexed="9"/>
      </top>
      <bottom style="thin">
        <color indexed="9"/>
      </bottom>
      <diagonal/>
    </border>
    <border>
      <left/>
      <right style="thin">
        <color indexed="9"/>
      </right>
      <top/>
      <bottom style="thin">
        <color indexed="9"/>
      </bottom>
      <diagonal/>
    </border>
    <border>
      <left style="medium">
        <color indexed="64"/>
      </left>
      <right/>
      <top style="thin">
        <color indexed="9"/>
      </top>
      <bottom style="thin">
        <color indexed="9"/>
      </bottom>
      <diagonal/>
    </border>
    <border>
      <left/>
      <right style="thin">
        <color indexed="9"/>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9"/>
      </left>
      <right/>
      <top style="thin">
        <color indexed="64"/>
      </top>
      <bottom/>
      <diagonal/>
    </border>
    <border>
      <left style="thin">
        <color indexed="9"/>
      </left>
      <right style="thin">
        <color indexed="9"/>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double">
        <color indexed="64"/>
      </bottom>
      <diagonal/>
    </border>
    <border>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9"/>
      </left>
      <right/>
      <top/>
      <bottom/>
      <diagonal/>
    </border>
    <border>
      <left style="medium">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9"/>
      </left>
      <right style="medium">
        <color indexed="64"/>
      </right>
      <top style="thin">
        <color indexed="9"/>
      </top>
      <bottom style="thin">
        <color indexed="9"/>
      </bottom>
      <diagonal/>
    </border>
    <border>
      <left style="thin">
        <color indexed="9"/>
      </left>
      <right style="thin">
        <color indexed="9"/>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9"/>
      </left>
      <right style="medium">
        <color indexed="64"/>
      </right>
      <top style="thin">
        <color indexed="9"/>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style="dotted">
        <color indexed="64"/>
      </right>
      <top/>
      <bottom style="dotted">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dotted">
        <color indexed="64"/>
      </top>
      <bottom style="dotted">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rgb="FF3F3F3F"/>
      </left>
      <right style="thin">
        <color indexed="64"/>
      </right>
      <top style="thin">
        <color indexed="64"/>
      </top>
      <bottom style="thin">
        <color rgb="FF3F3F3F"/>
      </bottom>
      <diagonal/>
    </border>
    <border>
      <left style="thin">
        <color rgb="FF3F3F3F"/>
      </left>
      <right style="thin">
        <color indexed="64"/>
      </right>
      <top style="thin">
        <color rgb="FF3F3F3F"/>
      </top>
      <bottom style="thin">
        <color rgb="FF3F3F3F"/>
      </bottom>
      <diagonal/>
    </border>
    <border>
      <left style="medium">
        <color indexed="64"/>
      </left>
      <right style="medium">
        <color indexed="64"/>
      </right>
      <top/>
      <bottom/>
      <diagonal/>
    </border>
    <border>
      <left style="medium">
        <color indexed="64"/>
      </left>
      <right style="thin">
        <color indexed="64"/>
      </right>
      <top style="dotted">
        <color indexed="64"/>
      </top>
      <bottom/>
      <diagonal/>
    </border>
    <border>
      <left style="medium">
        <color indexed="64"/>
      </left>
      <right style="thin">
        <color indexed="64"/>
      </right>
      <top/>
      <bottom/>
      <diagonal/>
    </border>
    <border>
      <left style="thin">
        <color indexed="64"/>
      </left>
      <right style="medium">
        <color indexed="64"/>
      </right>
      <top style="dotted">
        <color indexed="64"/>
      </top>
      <bottom/>
      <diagonal/>
    </border>
    <border>
      <left style="thin">
        <color indexed="64"/>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style="medium">
        <color indexed="64"/>
      </left>
      <right style="medium">
        <color indexed="64"/>
      </right>
      <top style="thin">
        <color indexed="64"/>
      </top>
      <bottom/>
      <diagonal/>
    </border>
    <border>
      <left/>
      <right style="thin">
        <color indexed="9"/>
      </right>
      <top style="medium">
        <color indexed="64"/>
      </top>
      <bottom/>
      <diagonal/>
    </border>
    <border>
      <left style="thin">
        <color indexed="9"/>
      </left>
      <right style="medium">
        <color indexed="64"/>
      </right>
      <top style="medium">
        <color indexed="64"/>
      </top>
      <bottom/>
      <diagonal/>
    </border>
    <border>
      <left style="thin">
        <color indexed="9"/>
      </left>
      <right/>
      <top/>
      <bottom style="medium">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rgb="FF3F3F3F"/>
      </left>
      <right style="thin">
        <color rgb="FF3F3F3F"/>
      </right>
      <top/>
      <bottom style="thin">
        <color rgb="FF3F3F3F"/>
      </bottom>
      <diagonal/>
    </border>
    <border>
      <left/>
      <right style="dotted">
        <color indexed="64"/>
      </right>
      <top/>
      <bottom style="dotted">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style="thin">
        <color indexed="64"/>
      </bottom>
      <diagonal/>
    </border>
    <border>
      <left style="medium">
        <color indexed="64"/>
      </left>
      <right/>
      <top style="dotted">
        <color indexed="64"/>
      </top>
      <bottom/>
      <diagonal/>
    </border>
    <border>
      <left/>
      <right style="thin">
        <color indexed="64"/>
      </right>
      <top style="dotted">
        <color indexed="64"/>
      </top>
      <bottom/>
      <diagonal/>
    </border>
    <border>
      <left style="hair">
        <color rgb="FF00B0F0"/>
      </left>
      <right/>
      <top style="hair">
        <color rgb="FF00B0F0"/>
      </top>
      <bottom style="hair">
        <color rgb="FF00B0F0"/>
      </bottom>
      <diagonal/>
    </border>
    <border>
      <left/>
      <right/>
      <top style="dotted">
        <color indexed="64"/>
      </top>
      <bottom/>
      <diagonal/>
    </border>
    <border>
      <left style="medium">
        <color indexed="64"/>
      </left>
      <right style="thin">
        <color indexed="64"/>
      </right>
      <top style="thin">
        <color indexed="64"/>
      </top>
      <bottom style="dotted">
        <color indexed="64"/>
      </bottom>
      <diagonal/>
    </border>
    <border>
      <left style="hair">
        <color theme="8"/>
      </left>
      <right style="hair">
        <color theme="8"/>
      </right>
      <top style="dotted">
        <color auto="1"/>
      </top>
      <bottom style="dotted">
        <color auto="1"/>
      </bottom>
      <diagonal/>
    </border>
    <border>
      <left style="thin">
        <color auto="1"/>
      </left>
      <right style="thin">
        <color auto="1"/>
      </right>
      <top style="thin">
        <color auto="1"/>
      </top>
      <bottom style="thin">
        <color auto="1"/>
      </bottom>
      <diagonal/>
    </border>
    <border>
      <left style="thin">
        <color indexed="64"/>
      </left>
      <right/>
      <top style="thin">
        <color auto="1"/>
      </top>
      <bottom style="dotted">
        <color indexed="64"/>
      </bottom>
      <diagonal/>
    </border>
    <border>
      <left/>
      <right style="thin">
        <color indexed="64"/>
      </right>
      <top style="thin">
        <color auto="1"/>
      </top>
      <bottom style="dotted">
        <color indexed="64"/>
      </bottom>
      <diagonal/>
    </border>
    <border>
      <left style="thin">
        <color indexed="64"/>
      </left>
      <right/>
      <top style="dotted">
        <color indexed="64"/>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indexed="64"/>
      </left>
      <right style="hair">
        <color rgb="FF00B0F0"/>
      </right>
      <top style="hair">
        <color rgb="FF00B0F0"/>
      </top>
      <bottom style="hair">
        <color rgb="FF00B0F0"/>
      </bottom>
      <diagonal/>
    </border>
    <border>
      <left style="hair">
        <color rgb="FF00B0F0"/>
      </left>
      <right style="medium">
        <color indexed="64"/>
      </right>
      <top style="hair">
        <color rgb="FF00B0F0"/>
      </top>
      <bottom/>
      <diagonal/>
    </border>
    <border>
      <left style="hair">
        <color rgb="FF00B0F0"/>
      </left>
      <right style="medium">
        <color indexed="64"/>
      </right>
      <top/>
      <bottom/>
      <diagonal/>
    </border>
    <border>
      <left style="hair">
        <color rgb="FF00B0F0"/>
      </left>
      <right style="medium">
        <color indexed="64"/>
      </right>
      <top/>
      <bottom style="hair">
        <color rgb="FF00B0F0"/>
      </bottom>
      <diagonal/>
    </border>
    <border>
      <left style="medium">
        <color indexed="64"/>
      </left>
      <right style="hair">
        <color theme="8"/>
      </right>
      <top style="medium">
        <color indexed="64"/>
      </top>
      <bottom style="dotted">
        <color indexed="64"/>
      </bottom>
      <diagonal/>
    </border>
    <border>
      <left style="hair">
        <color theme="8"/>
      </left>
      <right style="hair">
        <color theme="8"/>
      </right>
      <top style="medium">
        <color indexed="64"/>
      </top>
      <bottom style="dotted">
        <color indexed="64"/>
      </bottom>
      <diagonal/>
    </border>
    <border>
      <left style="hair">
        <color rgb="FF00B0F0"/>
      </left>
      <right style="medium">
        <color indexed="64"/>
      </right>
      <top style="medium">
        <color indexed="64"/>
      </top>
      <bottom style="dotted">
        <color indexed="64"/>
      </bottom>
      <diagonal/>
    </border>
    <border>
      <left style="medium">
        <color indexed="64"/>
      </left>
      <right style="hair">
        <color theme="8"/>
      </right>
      <top style="dotted">
        <color indexed="64"/>
      </top>
      <bottom style="dotted">
        <color indexed="64"/>
      </bottom>
      <diagonal/>
    </border>
    <border>
      <left style="hair">
        <color theme="8"/>
      </left>
      <right style="medium">
        <color indexed="64"/>
      </right>
      <top style="dotted">
        <color indexed="64"/>
      </top>
      <bottom style="dotted">
        <color indexed="64"/>
      </bottom>
      <diagonal/>
    </border>
    <border>
      <left style="medium">
        <color indexed="64"/>
      </left>
      <right style="hair">
        <color rgb="FF00B0F0"/>
      </right>
      <top style="dotted">
        <color indexed="64"/>
      </top>
      <bottom style="medium">
        <color indexed="64"/>
      </bottom>
      <diagonal/>
    </border>
    <border>
      <left style="hair">
        <color rgb="FF00B0F0"/>
      </left>
      <right style="hair">
        <color rgb="FF00B0F0"/>
      </right>
      <top style="dotted">
        <color indexed="64"/>
      </top>
      <bottom style="medium">
        <color indexed="64"/>
      </bottom>
      <diagonal/>
    </border>
    <border>
      <left style="hair">
        <color rgb="FF00B0F0"/>
      </left>
      <right style="medium">
        <color indexed="64"/>
      </right>
      <top style="dotted">
        <color indexed="64"/>
      </top>
      <bottom style="medium">
        <color indexed="64"/>
      </bottom>
      <diagonal/>
    </border>
    <border>
      <left style="hair">
        <color theme="8"/>
      </left>
      <right style="medium">
        <color indexed="64"/>
      </right>
      <top style="medium">
        <color indexed="64"/>
      </top>
      <bottom style="dotted">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medium">
        <color indexed="64"/>
      </left>
      <right style="thick">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thin">
        <color indexed="64"/>
      </left>
      <right style="thin">
        <color indexed="64"/>
      </right>
      <top style="hair">
        <color theme="8"/>
      </top>
      <bottom style="thin">
        <color indexed="64"/>
      </bottom>
      <diagonal/>
    </border>
  </borders>
  <cellStyleXfs count="21">
    <xf numFmtId="0" fontId="0" fillId="0" borderId="0"/>
    <xf numFmtId="170" fontId="6" fillId="0" borderId="0" applyFont="0" applyFill="0" applyBorder="0" applyAlignment="0" applyProtection="0"/>
    <xf numFmtId="170" fontId="6" fillId="0" borderId="0" applyFont="0" applyFill="0" applyBorder="0" applyAlignment="0" applyProtection="0"/>
    <xf numFmtId="170" fontId="32"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9" fontId="28" fillId="0" borderId="0" applyFont="0" applyFill="0" applyBorder="0" applyAlignment="0" applyProtection="0"/>
    <xf numFmtId="0" fontId="38" fillId="19" borderId="0" applyNumberFormat="0" applyBorder="0" applyAlignment="0" applyProtection="0"/>
    <xf numFmtId="0" fontId="40" fillId="20" borderId="0" applyNumberFormat="0" applyBorder="0" applyAlignment="0" applyProtection="0"/>
    <xf numFmtId="0" fontId="42" fillId="21" borderId="130" applyNumberFormat="0" applyAlignment="0" applyProtection="0"/>
    <xf numFmtId="0" fontId="43" fillId="22" borderId="131" applyNumberFormat="0" applyAlignment="0" applyProtection="0"/>
    <xf numFmtId="169" fontId="83" fillId="0" borderId="0" applyFont="0" applyFill="0" applyBorder="0" applyAlignment="0" applyProtection="0"/>
    <xf numFmtId="0" fontId="5" fillId="0" borderId="0"/>
    <xf numFmtId="9" fontId="6" fillId="0" borderId="0" applyFont="0" applyFill="0" applyBorder="0" applyAlignment="0" applyProtection="0"/>
    <xf numFmtId="0" fontId="1" fillId="0" borderId="0"/>
    <xf numFmtId="165" fontId="6" fillId="0" borderId="0" applyFont="0" applyFill="0" applyBorder="0" applyAlignment="0" applyProtection="0"/>
    <xf numFmtId="165" fontId="6" fillId="0" borderId="0" applyFont="0" applyFill="0" applyBorder="0" applyAlignment="0" applyProtection="0"/>
    <xf numFmtId="0" fontId="1" fillId="0" borderId="0"/>
    <xf numFmtId="0" fontId="6" fillId="0" borderId="0"/>
    <xf numFmtId="0" fontId="6" fillId="0" borderId="0"/>
  </cellStyleXfs>
  <cellXfs count="2249">
    <xf numFmtId="0" fontId="0" fillId="0" borderId="0" xfId="0"/>
    <xf numFmtId="0" fontId="0" fillId="0" borderId="0" xfId="0" applyBorder="1" applyProtection="1"/>
    <xf numFmtId="0" fontId="0" fillId="0" borderId="0" xfId="0" applyProtection="1"/>
    <xf numFmtId="0" fontId="16" fillId="0" borderId="0" xfId="0" applyFont="1" applyAlignment="1" applyProtection="1">
      <alignment vertical="center"/>
    </xf>
    <xf numFmtId="0" fontId="13" fillId="2" borderId="1" xfId="0" applyFont="1" applyFill="1" applyBorder="1" applyAlignment="1" applyProtection="1">
      <alignment horizontal="left" vertical="center"/>
    </xf>
    <xf numFmtId="0" fontId="8" fillId="0" borderId="0" xfId="0" applyFont="1" applyBorder="1" applyProtection="1"/>
    <xf numFmtId="0" fontId="8" fillId="0" borderId="0" xfId="0" applyFont="1" applyFill="1" applyBorder="1" applyProtection="1"/>
    <xf numFmtId="0" fontId="8" fillId="0" borderId="0" xfId="0" applyFont="1" applyBorder="1" applyAlignment="1" applyProtection="1">
      <alignment vertical="center"/>
    </xf>
    <xf numFmtId="0" fontId="0" fillId="3" borderId="0" xfId="0" applyFill="1" applyBorder="1" applyAlignment="1" applyProtection="1">
      <alignment vertical="center"/>
    </xf>
    <xf numFmtId="0" fontId="16" fillId="0" borderId="0" xfId="0" applyFont="1" applyProtection="1"/>
    <xf numFmtId="0" fontId="13" fillId="0" borderId="0" xfId="0" applyFont="1" applyFill="1" applyBorder="1" applyAlignment="1" applyProtection="1">
      <alignment horizontal="center"/>
    </xf>
    <xf numFmtId="0" fontId="12" fillId="0" borderId="0" xfId="0" applyFont="1" applyFill="1" applyBorder="1" applyAlignment="1" applyProtection="1"/>
    <xf numFmtId="0" fontId="10" fillId="0" borderId="0" xfId="0" applyFont="1" applyProtection="1"/>
    <xf numFmtId="0" fontId="13" fillId="2" borderId="0" xfId="0" applyFont="1" applyFill="1" applyBorder="1" applyAlignment="1" applyProtection="1">
      <alignment vertical="center"/>
    </xf>
    <xf numFmtId="0" fontId="13" fillId="2" borderId="2" xfId="0" applyFont="1" applyFill="1" applyBorder="1" applyAlignment="1" applyProtection="1">
      <alignment vertical="center"/>
    </xf>
    <xf numFmtId="0" fontId="16" fillId="4" borderId="4" xfId="0" applyFont="1" applyFill="1" applyBorder="1" applyAlignment="1" applyProtection="1">
      <alignment horizontal="left" vertical="center" indent="1"/>
    </xf>
    <xf numFmtId="0" fontId="15" fillId="0" borderId="0" xfId="0" applyFont="1" applyBorder="1" applyAlignment="1" applyProtection="1">
      <alignment horizontal="center" vertical="center"/>
    </xf>
    <xf numFmtId="0" fontId="13" fillId="2" borderId="5" xfId="0" applyFont="1" applyFill="1" applyBorder="1" applyAlignment="1" applyProtection="1">
      <alignment vertical="center"/>
    </xf>
    <xf numFmtId="0" fontId="13" fillId="2" borderId="6" xfId="0" applyFont="1" applyFill="1" applyBorder="1" applyAlignment="1" applyProtection="1">
      <alignment vertical="center"/>
    </xf>
    <xf numFmtId="0" fontId="13" fillId="2" borderId="7" xfId="0" applyFont="1" applyFill="1" applyBorder="1" applyAlignment="1" applyProtection="1">
      <alignment vertical="center"/>
    </xf>
    <xf numFmtId="0" fontId="9" fillId="3" borderId="0" xfId="0" applyFont="1" applyFill="1" applyBorder="1" applyAlignment="1" applyProtection="1">
      <alignment vertical="center"/>
    </xf>
    <xf numFmtId="0" fontId="0" fillId="3" borderId="0" xfId="0" applyFill="1" applyBorder="1" applyProtection="1"/>
    <xf numFmtId="0" fontId="0" fillId="3" borderId="0" xfId="0" applyFill="1" applyProtection="1"/>
    <xf numFmtId="0" fontId="16" fillId="3" borderId="0" xfId="0" applyFont="1" applyFill="1" applyAlignment="1" applyProtection="1">
      <alignment vertical="center"/>
    </xf>
    <xf numFmtId="0" fontId="14" fillId="3" borderId="0" xfId="0" applyFont="1" applyFill="1" applyBorder="1" applyProtection="1"/>
    <xf numFmtId="0" fontId="11" fillId="0" borderId="0" xfId="0" applyFont="1" applyBorder="1" applyAlignment="1" applyProtection="1"/>
    <xf numFmtId="0" fontId="15" fillId="4" borderId="1" xfId="0" applyFont="1" applyFill="1" applyBorder="1" applyAlignment="1" applyProtection="1">
      <alignment vertical="top" wrapText="1"/>
    </xf>
    <xf numFmtId="0" fontId="15" fillId="4" borderId="16" xfId="0" applyFont="1" applyFill="1" applyBorder="1" applyAlignment="1" applyProtection="1">
      <alignment vertical="top"/>
    </xf>
    <xf numFmtId="0" fontId="15" fillId="4" borderId="1" xfId="0" applyFont="1" applyFill="1" applyBorder="1" applyProtection="1"/>
    <xf numFmtId="0" fontId="15" fillId="4" borderId="1" xfId="0" applyFont="1" applyFill="1" applyBorder="1" applyAlignment="1" applyProtection="1">
      <alignment vertical="top"/>
    </xf>
    <xf numFmtId="0" fontId="0" fillId="0" borderId="17" xfId="0" applyBorder="1"/>
    <xf numFmtId="0" fontId="0" fillId="0" borderId="0" xfId="0" applyBorder="1"/>
    <xf numFmtId="0" fontId="22" fillId="0" borderId="0" xfId="0" applyFont="1" applyBorder="1" applyAlignment="1">
      <alignment vertical="top" wrapText="1"/>
    </xf>
    <xf numFmtId="0" fontId="22" fillId="0" borderId="0" xfId="0" applyFont="1"/>
    <xf numFmtId="0" fontId="16" fillId="0" borderId="18" xfId="0" applyFont="1" applyBorder="1" applyAlignment="1" applyProtection="1">
      <alignment vertical="top" wrapText="1"/>
    </xf>
    <xf numFmtId="0" fontId="19" fillId="0" borderId="18" xfId="0" applyFont="1" applyBorder="1" applyAlignment="1" applyProtection="1">
      <alignment vertical="top" wrapText="1"/>
    </xf>
    <xf numFmtId="0" fontId="16" fillId="0" borderId="0" xfId="0" applyFont="1" applyAlignment="1" applyProtection="1">
      <alignment horizontal="right" vertical="top"/>
    </xf>
    <xf numFmtId="0" fontId="19" fillId="0" borderId="19" xfId="0" applyFont="1" applyBorder="1" applyAlignment="1" applyProtection="1">
      <alignment vertical="top" wrapText="1"/>
    </xf>
    <xf numFmtId="0" fontId="16" fillId="0" borderId="18" xfId="0" applyFont="1" applyBorder="1" applyAlignment="1">
      <alignment vertical="top" wrapText="1"/>
    </xf>
    <xf numFmtId="0" fontId="16" fillId="0" borderId="0" xfId="0" applyFont="1" applyAlignment="1" applyProtection="1">
      <alignment vertical="top" wrapText="1"/>
    </xf>
    <xf numFmtId="0" fontId="16" fillId="0" borderId="20" xfId="0" applyFont="1" applyBorder="1" applyAlignment="1" applyProtection="1">
      <alignment vertical="top" wrapText="1"/>
    </xf>
    <xf numFmtId="0" fontId="19" fillId="0" borderId="20" xfId="0" applyFont="1" applyBorder="1" applyAlignment="1" applyProtection="1">
      <alignment vertical="top" wrapText="1"/>
    </xf>
    <xf numFmtId="0" fontId="19" fillId="0" borderId="21" xfId="0" applyFont="1" applyBorder="1" applyAlignment="1" applyProtection="1">
      <alignment vertical="top" wrapText="1"/>
    </xf>
    <xf numFmtId="0" fontId="16" fillId="0" borderId="20" xfId="0" applyFont="1" applyBorder="1" applyAlignment="1">
      <alignment vertical="top" wrapText="1"/>
    </xf>
    <xf numFmtId="0" fontId="0" fillId="0" borderId="0" xfId="0" applyAlignment="1">
      <alignment horizontal="right"/>
    </xf>
    <xf numFmtId="0" fontId="25" fillId="0" borderId="0" xfId="0" applyFont="1" applyAlignment="1">
      <alignment vertical="top" wrapText="1"/>
    </xf>
    <xf numFmtId="0" fontId="7" fillId="0" borderId="0" xfId="0" applyFont="1"/>
    <xf numFmtId="0" fontId="19" fillId="0" borderId="22" xfId="0" applyFont="1" applyBorder="1" applyAlignment="1" applyProtection="1">
      <alignment vertical="top" wrapText="1"/>
    </xf>
    <xf numFmtId="0" fontId="16" fillId="0" borderId="23" xfId="0" applyFont="1" applyBorder="1" applyAlignment="1" applyProtection="1">
      <alignment vertical="top" wrapText="1"/>
    </xf>
    <xf numFmtId="0" fontId="19" fillId="0" borderId="24" xfId="0" applyFont="1" applyBorder="1" applyAlignment="1" applyProtection="1">
      <alignment vertical="top" wrapText="1"/>
    </xf>
    <xf numFmtId="0" fontId="16" fillId="0" borderId="25" xfId="0" applyFont="1" applyBorder="1" applyProtection="1"/>
    <xf numFmtId="0" fontId="26" fillId="0" borderId="0" xfId="0" applyFont="1"/>
    <xf numFmtId="0" fontId="16" fillId="0" borderId="9" xfId="0" applyFont="1" applyBorder="1" applyProtection="1"/>
    <xf numFmtId="0" fontId="16" fillId="0" borderId="0" xfId="0" applyFont="1" applyBorder="1" applyProtection="1"/>
    <xf numFmtId="0" fontId="16" fillId="0" borderId="26" xfId="0" applyFont="1" applyBorder="1" applyAlignment="1">
      <alignment vertical="top" wrapText="1"/>
    </xf>
    <xf numFmtId="0" fontId="16" fillId="0" borderId="0" xfId="0" applyFont="1" applyAlignment="1">
      <alignment vertical="top"/>
    </xf>
    <xf numFmtId="0" fontId="10" fillId="0" borderId="0" xfId="0" applyFont="1" applyBorder="1" applyAlignment="1">
      <alignment vertical="top" wrapText="1"/>
    </xf>
    <xf numFmtId="0" fontId="10" fillId="0" borderId="0" xfId="0" applyFont="1" applyAlignment="1">
      <alignment vertical="top" wrapText="1"/>
    </xf>
    <xf numFmtId="0" fontId="10" fillId="0" borderId="0" xfId="0" applyFont="1" applyAlignment="1">
      <alignment horizontal="left"/>
    </xf>
    <xf numFmtId="0" fontId="16" fillId="0" borderId="27" xfId="0" applyFont="1" applyBorder="1" applyAlignment="1" applyProtection="1">
      <alignment horizontal="left" vertical="top" wrapText="1"/>
    </xf>
    <xf numFmtId="0" fontId="16" fillId="0" borderId="0" xfId="0" applyFont="1" applyAlignment="1" applyProtection="1">
      <alignment horizontal="left" vertical="top" wrapText="1"/>
    </xf>
    <xf numFmtId="0" fontId="27" fillId="0" borderId="0" xfId="0" applyFont="1"/>
    <xf numFmtId="0" fontId="16" fillId="0" borderId="0" xfId="0" applyFont="1"/>
    <xf numFmtId="0" fontId="16" fillId="0" borderId="0" xfId="0" applyFont="1" applyAlignment="1" applyProtection="1">
      <alignment vertical="top"/>
    </xf>
    <xf numFmtId="0" fontId="15" fillId="4" borderId="28" xfId="0" applyFont="1" applyFill="1" applyBorder="1" applyAlignment="1" applyProtection="1">
      <alignment vertical="top" wrapText="1"/>
    </xf>
    <xf numFmtId="0" fontId="19" fillId="0" borderId="18" xfId="0" applyFont="1" applyBorder="1" applyAlignment="1">
      <alignment vertical="top" wrapText="1"/>
    </xf>
    <xf numFmtId="0" fontId="19" fillId="0" borderId="19" xfId="0" applyFont="1" applyBorder="1" applyAlignment="1">
      <alignment vertical="top" wrapText="1"/>
    </xf>
    <xf numFmtId="0" fontId="19" fillId="0" borderId="20" xfId="0" applyFont="1" applyBorder="1" applyAlignment="1">
      <alignment vertical="top" wrapText="1"/>
    </xf>
    <xf numFmtId="0" fontId="19" fillId="0" borderId="21" xfId="0" applyFont="1" applyBorder="1" applyAlignment="1">
      <alignment vertical="top" wrapText="1"/>
    </xf>
    <xf numFmtId="0" fontId="19" fillId="0" borderId="26" xfId="0" applyFont="1" applyBorder="1" applyAlignment="1">
      <alignment vertical="top" wrapText="1"/>
    </xf>
    <xf numFmtId="0" fontId="19" fillId="0" borderId="24" xfId="0" applyFont="1" applyBorder="1" applyAlignment="1">
      <alignment vertical="top" wrapText="1"/>
    </xf>
    <xf numFmtId="0" fontId="19" fillId="0" borderId="0" xfId="0" applyFont="1" applyAlignment="1">
      <alignment vertical="top" wrapText="1"/>
    </xf>
    <xf numFmtId="0" fontId="19" fillId="0" borderId="0" xfId="0" applyFont="1" applyAlignment="1" applyProtection="1">
      <alignment vertical="top" wrapText="1"/>
    </xf>
    <xf numFmtId="0" fontId="16" fillId="0" borderId="26" xfId="0" applyFont="1" applyBorder="1" applyAlignment="1" applyProtection="1">
      <alignment vertical="top" wrapText="1"/>
    </xf>
    <xf numFmtId="0" fontId="16" fillId="0" borderId="0" xfId="0" applyFont="1" applyBorder="1" applyAlignment="1">
      <alignment vertical="top" wrapText="1"/>
    </xf>
    <xf numFmtId="0" fontId="16" fillId="0" borderId="0" xfId="0" applyFont="1" applyBorder="1" applyAlignment="1" applyProtection="1">
      <alignment vertical="top" wrapText="1"/>
    </xf>
    <xf numFmtId="0" fontId="16" fillId="0" borderId="0" xfId="0" applyFont="1" applyAlignment="1">
      <alignment vertical="top" wrapText="1"/>
    </xf>
    <xf numFmtId="0" fontId="22" fillId="4" borderId="1" xfId="0" applyFont="1" applyFill="1" applyBorder="1" applyAlignment="1" applyProtection="1">
      <alignment vertical="top" wrapText="1"/>
    </xf>
    <xf numFmtId="0" fontId="22" fillId="4" borderId="1" xfId="0" applyFont="1" applyFill="1" applyBorder="1" applyAlignment="1" applyProtection="1">
      <alignment vertical="top"/>
    </xf>
    <xf numFmtId="0" fontId="22" fillId="4" borderId="1" xfId="0" applyFont="1" applyFill="1" applyBorder="1" applyProtection="1"/>
    <xf numFmtId="0" fontId="16" fillId="0" borderId="18" xfId="0" applyFont="1" applyBorder="1" applyAlignment="1">
      <alignment horizontal="left" vertical="top" wrapText="1"/>
    </xf>
    <xf numFmtId="0" fontId="0" fillId="0" borderId="0" xfId="0" applyAlignment="1" applyProtection="1">
      <alignment horizontal="right" vertical="top"/>
    </xf>
    <xf numFmtId="0" fontId="16" fillId="0" borderId="20" xfId="0" applyFont="1" applyBorder="1" applyAlignment="1">
      <alignment horizontal="left" vertical="top" wrapText="1"/>
    </xf>
    <xf numFmtId="0" fontId="10" fillId="0" borderId="0" xfId="0" applyFont="1"/>
    <xf numFmtId="0" fontId="19" fillId="0" borderId="20" xfId="0" applyFont="1" applyBorder="1" applyAlignment="1">
      <alignment horizontal="left" vertical="top" wrapText="1"/>
    </xf>
    <xf numFmtId="0" fontId="25" fillId="0" borderId="0" xfId="0" applyFont="1" applyAlignment="1" applyProtection="1">
      <alignment vertical="top" wrapText="1"/>
    </xf>
    <xf numFmtId="0" fontId="16" fillId="0" borderId="26" xfId="0" applyFont="1" applyBorder="1" applyAlignment="1">
      <alignment horizontal="left" vertical="top" wrapText="1"/>
    </xf>
    <xf numFmtId="0" fontId="10" fillId="0" borderId="0" xfId="0" applyFont="1" applyAlignment="1" applyProtection="1">
      <alignment vertical="top" wrapText="1"/>
    </xf>
    <xf numFmtId="0" fontId="10" fillId="0" borderId="0" xfId="0" applyFont="1" applyAlignment="1" applyProtection="1">
      <alignment horizontal="left" vertical="top" wrapText="1"/>
    </xf>
    <xf numFmtId="0" fontId="0" fillId="0" borderId="0" xfId="0" applyAlignment="1">
      <alignment horizontal="left" vertical="top" wrapText="1"/>
    </xf>
    <xf numFmtId="0" fontId="0" fillId="0" borderId="0" xfId="0" applyAlignment="1">
      <alignment vertical="top" wrapText="1"/>
    </xf>
    <xf numFmtId="0" fontId="9" fillId="0" borderId="0" xfId="0" applyFont="1" applyFill="1" applyBorder="1" applyProtection="1"/>
    <xf numFmtId="0" fontId="13" fillId="2" borderId="10" xfId="0" applyFont="1" applyFill="1" applyBorder="1" applyAlignment="1" applyProtection="1">
      <alignment vertical="center"/>
    </xf>
    <xf numFmtId="0" fontId="14" fillId="0" borderId="0" xfId="0" applyFont="1" applyFill="1" applyBorder="1" applyAlignment="1" applyProtection="1"/>
    <xf numFmtId="0" fontId="14" fillId="0" borderId="0" xfId="0" applyFont="1" applyFill="1" applyBorder="1" applyProtection="1"/>
    <xf numFmtId="0" fontId="14" fillId="0" borderId="0" xfId="0" applyFont="1" applyAlignment="1" applyProtection="1"/>
    <xf numFmtId="172" fontId="14" fillId="0" borderId="0" xfId="0" applyNumberFormat="1" applyFont="1" applyFill="1" applyBorder="1" applyAlignment="1" applyProtection="1">
      <alignment vertical="center"/>
    </xf>
    <xf numFmtId="0" fontId="14" fillId="0" borderId="0" xfId="0" applyFont="1" applyFill="1" applyBorder="1" applyAlignment="1" applyProtection="1">
      <alignment horizontal="center"/>
    </xf>
    <xf numFmtId="0" fontId="16" fillId="0" borderId="29" xfId="0" applyFont="1" applyBorder="1" applyAlignment="1" applyProtection="1">
      <alignment vertical="center"/>
    </xf>
    <xf numFmtId="0" fontId="16" fillId="0" borderId="30" xfId="0" applyFont="1" applyBorder="1" applyAlignment="1" applyProtection="1">
      <alignment vertical="center"/>
    </xf>
    <xf numFmtId="0" fontId="16" fillId="0" borderId="31" xfId="0" applyFont="1" applyBorder="1" applyAlignment="1" applyProtection="1">
      <alignment vertical="center"/>
    </xf>
    <xf numFmtId="0" fontId="16" fillId="0" borderId="33" xfId="0" applyFont="1" applyBorder="1" applyAlignment="1" applyProtection="1">
      <alignment vertical="center"/>
    </xf>
    <xf numFmtId="0" fontId="16" fillId="3" borderId="0" xfId="0" applyFont="1" applyFill="1" applyBorder="1" applyAlignment="1" applyProtection="1">
      <alignment vertical="center"/>
    </xf>
    <xf numFmtId="0" fontId="14" fillId="0" borderId="34" xfId="0" applyFont="1" applyFill="1" applyBorder="1" applyProtection="1"/>
    <xf numFmtId="0" fontId="14" fillId="0" borderId="42" xfId="0" applyFont="1" applyFill="1" applyBorder="1" applyProtection="1"/>
    <xf numFmtId="0" fontId="14" fillId="0" borderId="33" xfId="0" applyFont="1" applyFill="1" applyBorder="1" applyAlignment="1" applyProtection="1">
      <alignment horizontal="left" indent="1"/>
    </xf>
    <xf numFmtId="0" fontId="14" fillId="0" borderId="32" xfId="0" applyFont="1" applyFill="1" applyBorder="1" applyProtection="1"/>
    <xf numFmtId="0" fontId="14" fillId="0" borderId="33" xfId="0" applyFont="1" applyFill="1" applyBorder="1" applyAlignment="1" applyProtection="1">
      <alignment vertical="center"/>
    </xf>
    <xf numFmtId="0" fontId="12" fillId="0" borderId="33" xfId="0" applyFont="1" applyFill="1" applyBorder="1" applyAlignment="1" applyProtection="1"/>
    <xf numFmtId="0" fontId="19" fillId="0" borderId="33" xfId="0" applyFont="1" applyFill="1" applyBorder="1" applyAlignment="1" applyProtection="1"/>
    <xf numFmtId="0" fontId="14" fillId="0" borderId="33" xfId="0" applyFont="1" applyFill="1" applyBorder="1" applyAlignment="1" applyProtection="1">
      <alignment horizontal="left" vertical="top"/>
    </xf>
    <xf numFmtId="0" fontId="14" fillId="0" borderId="33" xfId="0" applyFont="1" applyFill="1" applyBorder="1" applyAlignment="1" applyProtection="1"/>
    <xf numFmtId="0" fontId="8" fillId="0" borderId="51" xfId="0" applyFont="1" applyFill="1" applyBorder="1" applyAlignment="1" applyProtection="1">
      <alignment vertical="center"/>
    </xf>
    <xf numFmtId="0" fontId="8" fillId="0" borderId="51" xfId="0" applyFont="1" applyBorder="1" applyAlignment="1" applyProtection="1">
      <alignment vertical="center"/>
    </xf>
    <xf numFmtId="171" fontId="8" fillId="0" borderId="42" xfId="1" applyNumberFormat="1" applyFont="1" applyBorder="1" applyAlignment="1" applyProtection="1">
      <alignment vertical="center"/>
    </xf>
    <xf numFmtId="0" fontId="21" fillId="0" borderId="33" xfId="0" applyFont="1" applyBorder="1" applyAlignment="1" applyProtection="1">
      <alignment wrapText="1"/>
    </xf>
    <xf numFmtId="171" fontId="8" fillId="0" borderId="33" xfId="1" applyNumberFormat="1" applyFont="1" applyBorder="1" applyProtection="1"/>
    <xf numFmtId="0" fontId="8" fillId="0" borderId="46" xfId="0" applyFont="1" applyBorder="1" applyProtection="1"/>
    <xf numFmtId="0" fontId="8" fillId="0" borderId="33" xfId="0" applyFont="1" applyBorder="1" applyProtection="1"/>
    <xf numFmtId="0" fontId="8" fillId="0" borderId="32" xfId="0" applyFont="1" applyBorder="1" applyProtection="1"/>
    <xf numFmtId="0" fontId="8" fillId="0" borderId="46" xfId="0" applyFont="1" applyFill="1" applyBorder="1" applyProtection="1"/>
    <xf numFmtId="0" fontId="8" fillId="0" borderId="34" xfId="0" applyFont="1" applyFill="1" applyBorder="1" applyProtection="1"/>
    <xf numFmtId="0" fontId="8" fillId="0" borderId="35" xfId="0" applyFont="1" applyBorder="1" applyProtection="1"/>
    <xf numFmtId="0" fontId="8" fillId="0" borderId="38" xfId="0" applyFont="1" applyBorder="1" applyProtection="1"/>
    <xf numFmtId="0" fontId="9" fillId="0" borderId="34" xfId="0" applyFont="1" applyFill="1" applyBorder="1" applyProtection="1"/>
    <xf numFmtId="0" fontId="21" fillId="0" borderId="31" xfId="0" applyFont="1" applyBorder="1" applyAlignment="1" applyProtection="1">
      <alignment wrapText="1"/>
    </xf>
    <xf numFmtId="0" fontId="8" fillId="0" borderId="31" xfId="0" applyFont="1" applyBorder="1" applyAlignment="1" applyProtection="1">
      <alignment vertical="center"/>
    </xf>
    <xf numFmtId="171" fontId="8" fillId="0" borderId="31" xfId="1" applyNumberFormat="1" applyFont="1" applyBorder="1" applyProtection="1"/>
    <xf numFmtId="0" fontId="17" fillId="0" borderId="33" xfId="0" applyFont="1" applyBorder="1" applyAlignment="1" applyProtection="1">
      <alignment wrapText="1"/>
    </xf>
    <xf numFmtId="0" fontId="0" fillId="0" borderId="33" xfId="0" applyBorder="1" applyProtection="1"/>
    <xf numFmtId="0" fontId="0" fillId="0" borderId="33" xfId="0" applyBorder="1" applyAlignment="1" applyProtection="1">
      <alignment vertical="center"/>
    </xf>
    <xf numFmtId="0" fontId="13" fillId="0" borderId="37" xfId="0" applyFont="1" applyFill="1" applyBorder="1" applyAlignment="1" applyProtection="1">
      <alignment horizontal="center"/>
    </xf>
    <xf numFmtId="0" fontId="12" fillId="0" borderId="43" xfId="0" applyFont="1" applyFill="1" applyBorder="1" applyAlignment="1" applyProtection="1"/>
    <xf numFmtId="0" fontId="13" fillId="0" borderId="43" xfId="0" applyFont="1" applyFill="1" applyBorder="1" applyAlignment="1" applyProtection="1">
      <alignment horizontal="center"/>
    </xf>
    <xf numFmtId="0" fontId="14" fillId="0" borderId="54" xfId="0" applyFont="1" applyFill="1" applyBorder="1" applyAlignment="1" applyProtection="1"/>
    <xf numFmtId="0" fontId="14" fillId="0" borderId="46" xfId="0" applyFont="1" applyBorder="1" applyAlignment="1" applyProtection="1"/>
    <xf numFmtId="0" fontId="14" fillId="0" borderId="43" xfId="0" applyFont="1" applyBorder="1" applyAlignment="1" applyProtection="1"/>
    <xf numFmtId="0" fontId="14" fillId="0" borderId="34" xfId="0" applyFont="1" applyFill="1" applyBorder="1" applyAlignment="1" applyProtection="1"/>
    <xf numFmtId="0" fontId="14" fillId="0" borderId="31" xfId="0" applyFont="1" applyFill="1" applyBorder="1" applyAlignment="1" applyProtection="1"/>
    <xf numFmtId="0" fontId="12" fillId="0" borderId="31" xfId="0" applyFont="1" applyFill="1" applyBorder="1" applyAlignment="1" applyProtection="1"/>
    <xf numFmtId="4" fontId="14" fillId="0" borderId="33" xfId="0" applyNumberFormat="1" applyFont="1" applyFill="1" applyBorder="1" applyAlignment="1" applyProtection="1">
      <alignment horizontal="right" vertical="center"/>
    </xf>
    <xf numFmtId="0" fontId="14" fillId="0" borderId="33" xfId="0" applyFont="1" applyBorder="1" applyAlignment="1" applyProtection="1"/>
    <xf numFmtId="0" fontId="6" fillId="0" borderId="33" xfId="0" applyFont="1" applyBorder="1" applyAlignment="1" applyProtection="1"/>
    <xf numFmtId="0" fontId="6" fillId="0" borderId="43" xfId="0" applyFont="1" applyBorder="1" applyAlignment="1" applyProtection="1"/>
    <xf numFmtId="0" fontId="14" fillId="0" borderId="32" xfId="0" applyFont="1" applyFill="1" applyBorder="1" applyAlignment="1" applyProtection="1"/>
    <xf numFmtId="0" fontId="14" fillId="0" borderId="43" xfId="0" applyFont="1" applyFill="1" applyBorder="1" applyAlignment="1" applyProtection="1"/>
    <xf numFmtId="0" fontId="6" fillId="0" borderId="55" xfId="0" applyFont="1" applyBorder="1" applyAlignment="1" applyProtection="1"/>
    <xf numFmtId="0" fontId="14" fillId="0" borderId="33" xfId="0" applyFont="1" applyBorder="1" applyAlignment="1" applyProtection="1">
      <alignment vertical="center"/>
    </xf>
    <xf numFmtId="0" fontId="20" fillId="0" borderId="33" xfId="0" quotePrefix="1" applyFont="1" applyBorder="1" applyAlignment="1" applyProtection="1"/>
    <xf numFmtId="0" fontId="14" fillId="0" borderId="42" xfId="0" applyFont="1" applyBorder="1" applyAlignment="1" applyProtection="1"/>
    <xf numFmtId="0" fontId="14" fillId="0" borderId="56" xfId="0" applyFont="1" applyBorder="1" applyAlignment="1" applyProtection="1"/>
    <xf numFmtId="0" fontId="14" fillId="0" borderId="54" xfId="0" applyFont="1" applyBorder="1" applyAlignment="1" applyProtection="1"/>
    <xf numFmtId="172" fontId="14" fillId="4" borderId="49" xfId="0" applyNumberFormat="1" applyFont="1" applyFill="1" applyBorder="1" applyAlignment="1" applyProtection="1">
      <alignment horizontal="left"/>
    </xf>
    <xf numFmtId="0" fontId="13" fillId="0" borderId="31" xfId="0" applyFont="1" applyFill="1" applyBorder="1" applyAlignment="1" applyProtection="1">
      <alignment horizontal="center"/>
    </xf>
    <xf numFmtId="0" fontId="14" fillId="0" borderId="40" xfId="0" applyFont="1" applyFill="1" applyBorder="1" applyAlignment="1" applyProtection="1"/>
    <xf numFmtId="0" fontId="14" fillId="3" borderId="33" xfId="0" applyFont="1" applyFill="1" applyBorder="1" applyAlignment="1" applyProtection="1"/>
    <xf numFmtId="0" fontId="14" fillId="0" borderId="46" xfId="0" applyFont="1" applyFill="1" applyBorder="1" applyAlignment="1" applyProtection="1">
      <alignment horizontal="center" vertical="center"/>
    </xf>
    <xf numFmtId="0" fontId="14" fillId="3" borderId="32" xfId="0" applyFont="1" applyFill="1" applyBorder="1" applyAlignment="1" applyProtection="1"/>
    <xf numFmtId="0" fontId="14" fillId="0" borderId="53" xfId="0" applyFont="1" applyFill="1" applyBorder="1" applyAlignment="1" applyProtection="1"/>
    <xf numFmtId="0" fontId="14" fillId="0" borderId="27" xfId="0" applyFont="1" applyFill="1" applyBorder="1" applyAlignment="1" applyProtection="1"/>
    <xf numFmtId="0" fontId="14" fillId="0" borderId="63" xfId="0" applyFont="1" applyFill="1" applyBorder="1" applyAlignment="1" applyProtection="1"/>
    <xf numFmtId="0" fontId="14" fillId="0" borderId="64" xfId="0" applyFont="1" applyFill="1" applyBorder="1" applyAlignment="1" applyProtection="1">
      <alignment horizontal="center"/>
    </xf>
    <xf numFmtId="3" fontId="14" fillId="0" borderId="49" xfId="0" applyNumberFormat="1" applyFont="1" applyFill="1" applyBorder="1" applyAlignment="1" applyProtection="1">
      <alignment horizontal="right"/>
      <protection locked="0"/>
    </xf>
    <xf numFmtId="3" fontId="15" fillId="4" borderId="49" xfId="0" applyNumberFormat="1" applyFont="1" applyFill="1" applyBorder="1" applyAlignment="1" applyProtection="1">
      <alignment horizontal="right"/>
    </xf>
    <xf numFmtId="3" fontId="14" fillId="4" borderId="49" xfId="0" applyNumberFormat="1" applyFont="1" applyFill="1" applyBorder="1" applyAlignment="1" applyProtection="1">
      <alignment horizontal="right"/>
    </xf>
    <xf numFmtId="3" fontId="14" fillId="3" borderId="49" xfId="0" applyNumberFormat="1" applyFont="1" applyFill="1" applyBorder="1" applyAlignment="1" applyProtection="1">
      <alignment horizontal="right"/>
      <protection locked="0"/>
    </xf>
    <xf numFmtId="3" fontId="15" fillId="4" borderId="68" xfId="0" applyNumberFormat="1" applyFont="1" applyFill="1" applyBorder="1" applyAlignment="1" applyProtection="1">
      <alignment horizontal="right"/>
    </xf>
    <xf numFmtId="3" fontId="14" fillId="0" borderId="69" xfId="0" applyNumberFormat="1" applyFont="1" applyFill="1" applyBorder="1" applyAlignment="1" applyProtection="1">
      <alignment horizontal="right"/>
      <protection locked="0"/>
    </xf>
    <xf numFmtId="3" fontId="14" fillId="0" borderId="43" xfId="0" applyNumberFormat="1" applyFont="1" applyFill="1" applyBorder="1" applyAlignment="1" applyProtection="1">
      <alignment horizontal="right"/>
    </xf>
    <xf numFmtId="3" fontId="14" fillId="0" borderId="33" xfId="0" applyNumberFormat="1" applyFont="1" applyFill="1" applyBorder="1" applyAlignment="1" applyProtection="1">
      <alignment horizontal="left"/>
    </xf>
    <xf numFmtId="3" fontId="14" fillId="0" borderId="31" xfId="0" applyNumberFormat="1" applyFont="1" applyFill="1" applyBorder="1" applyAlignment="1" applyProtection="1"/>
    <xf numFmtId="3" fontId="14" fillId="0" borderId="33" xfId="0" applyNumberFormat="1" applyFont="1" applyFill="1" applyBorder="1" applyAlignment="1" applyProtection="1"/>
    <xf numFmtId="3" fontId="14" fillId="0" borderId="47" xfId="0" applyNumberFormat="1" applyFont="1" applyFill="1" applyBorder="1" applyAlignment="1" applyProtection="1"/>
    <xf numFmtId="3" fontId="14" fillId="0" borderId="33" xfId="0" applyNumberFormat="1" applyFont="1" applyFill="1" applyBorder="1" applyAlignment="1" applyProtection="1">
      <alignment horizontal="left" vertical="center"/>
    </xf>
    <xf numFmtId="3" fontId="14" fillId="0" borderId="52" xfId="0" applyNumberFormat="1" applyFont="1" applyFill="1" applyBorder="1" applyAlignment="1" applyProtection="1">
      <alignment horizontal="center"/>
    </xf>
    <xf numFmtId="3" fontId="14" fillId="0" borderId="54" xfId="0" applyNumberFormat="1" applyFont="1" applyFill="1" applyBorder="1" applyAlignment="1" applyProtection="1">
      <alignment horizontal="right"/>
      <protection locked="0"/>
    </xf>
    <xf numFmtId="3" fontId="14" fillId="0" borderId="31" xfId="0" applyNumberFormat="1" applyFont="1" applyFill="1" applyBorder="1" applyAlignment="1" applyProtection="1">
      <alignment horizontal="left"/>
    </xf>
    <xf numFmtId="3" fontId="14" fillId="0" borderId="34" xfId="0" applyNumberFormat="1" applyFont="1" applyFill="1" applyBorder="1" applyAlignment="1" applyProtection="1"/>
    <xf numFmtId="3" fontId="14" fillId="0" borderId="32" xfId="0" applyNumberFormat="1" applyFont="1" applyFill="1" applyBorder="1" applyAlignment="1" applyProtection="1"/>
    <xf numFmtId="0" fontId="14" fillId="0" borderId="48" xfId="0" applyFont="1" applyFill="1" applyBorder="1" applyAlignment="1" applyProtection="1"/>
    <xf numFmtId="3" fontId="14" fillId="0" borderId="40" xfId="0" applyNumberFormat="1" applyFont="1" applyFill="1" applyBorder="1" applyAlignment="1" applyProtection="1"/>
    <xf numFmtId="3" fontId="14" fillId="0" borderId="41" xfId="0" applyNumberFormat="1" applyFont="1" applyFill="1" applyBorder="1" applyAlignment="1" applyProtection="1">
      <alignment horizontal="left"/>
    </xf>
    <xf numFmtId="3" fontId="14" fillId="0" borderId="43" xfId="0" applyNumberFormat="1" applyFont="1" applyFill="1" applyBorder="1" applyAlignment="1" applyProtection="1"/>
    <xf numFmtId="3" fontId="14" fillId="0" borderId="0" xfId="0" applyNumberFormat="1" applyFont="1" applyFill="1" applyBorder="1" applyAlignment="1" applyProtection="1"/>
    <xf numFmtId="0" fontId="13" fillId="0" borderId="40" xfId="0" applyFont="1" applyFill="1" applyBorder="1" applyAlignment="1" applyProtection="1">
      <alignment horizontal="center"/>
    </xf>
    <xf numFmtId="0" fontId="14" fillId="0" borderId="0" xfId="0" applyFont="1" applyBorder="1" applyProtection="1"/>
    <xf numFmtId="2" fontId="14" fillId="0" borderId="0" xfId="0" applyNumberFormat="1" applyFont="1" applyBorder="1" applyAlignment="1" applyProtection="1"/>
    <xf numFmtId="0" fontId="28" fillId="0" borderId="33" xfId="0" applyFont="1" applyBorder="1" applyAlignment="1" applyProtection="1"/>
    <xf numFmtId="0" fontId="14" fillId="0" borderId="33" xfId="0" applyFont="1" applyFill="1" applyBorder="1" applyAlignment="1" applyProtection="1">
      <alignment horizontal="left" vertical="center"/>
    </xf>
    <xf numFmtId="0" fontId="28" fillId="0" borderId="0" xfId="0" applyFont="1" applyFill="1" applyBorder="1" applyAlignment="1" applyProtection="1"/>
    <xf numFmtId="0" fontId="14" fillId="0" borderId="85" xfId="0" applyFont="1" applyFill="1" applyBorder="1" applyAlignment="1" applyProtection="1">
      <alignment horizontal="center"/>
    </xf>
    <xf numFmtId="0" fontId="14" fillId="0" borderId="41" xfId="0" applyFont="1" applyFill="1" applyBorder="1" applyAlignment="1" applyProtection="1"/>
    <xf numFmtId="0" fontId="14" fillId="0" borderId="57" xfId="0" applyFont="1" applyBorder="1" applyAlignment="1" applyProtection="1"/>
    <xf numFmtId="0" fontId="14" fillId="0" borderId="40" xfId="0" applyFont="1" applyBorder="1" applyAlignment="1" applyProtection="1"/>
    <xf numFmtId="0" fontId="14" fillId="0" borderId="87" xfId="0" applyFont="1" applyFill="1" applyBorder="1" applyAlignment="1" applyProtection="1"/>
    <xf numFmtId="0" fontId="14" fillId="0" borderId="49" xfId="0" applyFont="1" applyFill="1" applyBorder="1" applyAlignment="1" applyProtection="1"/>
    <xf numFmtId="0" fontId="14" fillId="0" borderId="50" xfId="0" applyFont="1" applyFill="1" applyBorder="1" applyAlignment="1" applyProtection="1"/>
    <xf numFmtId="0" fontId="14" fillId="0" borderId="88" xfId="0" applyFont="1" applyFill="1" applyBorder="1" applyAlignment="1" applyProtection="1">
      <alignment horizontal="center"/>
    </xf>
    <xf numFmtId="0" fontId="14" fillId="0" borderId="50" xfId="0" applyFont="1" applyFill="1" applyBorder="1" applyAlignment="1" applyProtection="1">
      <alignment horizontal="center"/>
    </xf>
    <xf numFmtId="0" fontId="14" fillId="0" borderId="88" xfId="0" applyFont="1" applyFill="1" applyBorder="1" applyAlignment="1" applyProtection="1"/>
    <xf numFmtId="0" fontId="14" fillId="0" borderId="49" xfId="0" applyFont="1" applyBorder="1" applyAlignment="1" applyProtection="1"/>
    <xf numFmtId="0" fontId="14" fillId="0" borderId="88" xfId="0" applyFont="1" applyBorder="1" applyAlignment="1" applyProtection="1"/>
    <xf numFmtId="0" fontId="14" fillId="0" borderId="69" xfId="0" applyFont="1" applyFill="1" applyBorder="1" applyAlignment="1" applyProtection="1"/>
    <xf numFmtId="0" fontId="14" fillId="0" borderId="70" xfId="0" applyFont="1" applyFill="1" applyBorder="1" applyAlignment="1" applyProtection="1"/>
    <xf numFmtId="0" fontId="14" fillId="0" borderId="0" xfId="0" applyFont="1" applyBorder="1" applyAlignment="1" applyProtection="1"/>
    <xf numFmtId="0" fontId="14" fillId="0" borderId="41" xfId="0" applyFont="1" applyBorder="1" applyAlignment="1" applyProtection="1"/>
    <xf numFmtId="0" fontId="6" fillId="3" borderId="0" xfId="0" applyFont="1" applyFill="1" applyBorder="1" applyProtection="1"/>
    <xf numFmtId="0" fontId="0" fillId="3" borderId="31" xfId="0" applyFill="1" applyBorder="1" applyProtection="1"/>
    <xf numFmtId="0" fontId="0" fillId="3" borderId="31" xfId="0" applyFill="1" applyBorder="1" applyAlignment="1" applyProtection="1">
      <alignment vertical="center"/>
    </xf>
    <xf numFmtId="0" fontId="16" fillId="3" borderId="31" xfId="0" applyFont="1" applyFill="1" applyBorder="1" applyAlignment="1" applyProtection="1">
      <alignment vertical="center"/>
    </xf>
    <xf numFmtId="0" fontId="6" fillId="3" borderId="37" xfId="0" applyFont="1" applyFill="1" applyBorder="1" applyAlignment="1" applyProtection="1"/>
    <xf numFmtId="0" fontId="6" fillId="3" borderId="0" xfId="0" applyFont="1" applyFill="1" applyBorder="1" applyAlignment="1" applyProtection="1"/>
    <xf numFmtId="3" fontId="15" fillId="0" borderId="49" xfId="0" applyNumberFormat="1" applyFont="1" applyBorder="1" applyAlignment="1" applyProtection="1">
      <alignment horizontal="center"/>
    </xf>
    <xf numFmtId="3" fontId="14" fillId="3" borderId="27" xfId="0" applyNumberFormat="1" applyFont="1" applyFill="1" applyBorder="1" applyAlignment="1" applyProtection="1"/>
    <xf numFmtId="0" fontId="14" fillId="0" borderId="93" xfId="0" applyFont="1" applyFill="1" applyBorder="1" applyAlignment="1" applyProtection="1"/>
    <xf numFmtId="174" fontId="14" fillId="0" borderId="60" xfId="0" applyNumberFormat="1" applyFont="1" applyFill="1" applyBorder="1" applyAlignment="1" applyProtection="1">
      <protection locked="0"/>
    </xf>
    <xf numFmtId="0" fontId="14" fillId="0" borderId="58" xfId="0" applyFont="1" applyBorder="1" applyAlignment="1" applyProtection="1"/>
    <xf numFmtId="0" fontId="14" fillId="0" borderId="94" xfId="0" applyFont="1" applyFill="1" applyBorder="1" applyAlignment="1" applyProtection="1"/>
    <xf numFmtId="0" fontId="14" fillId="0" borderId="33" xfId="0" quotePrefix="1" applyFont="1" applyFill="1" applyBorder="1" applyAlignment="1" applyProtection="1"/>
    <xf numFmtId="3" fontId="14" fillId="3" borderId="0" xfId="0" applyNumberFormat="1" applyFont="1" applyFill="1" applyBorder="1" applyAlignment="1" applyProtection="1"/>
    <xf numFmtId="0" fontId="13" fillId="0" borderId="48" xfId="0" applyFont="1" applyFill="1" applyBorder="1" applyAlignment="1" applyProtection="1">
      <alignment horizontal="center"/>
    </xf>
    <xf numFmtId="0" fontId="6" fillId="3" borderId="34" xfId="0" applyFont="1" applyFill="1" applyBorder="1" applyAlignment="1" applyProtection="1"/>
    <xf numFmtId="0" fontId="6" fillId="0" borderId="32" xfId="0" applyFont="1" applyBorder="1" applyProtection="1"/>
    <xf numFmtId="0" fontId="6" fillId="3" borderId="31" xfId="0" applyFont="1" applyFill="1" applyBorder="1" applyProtection="1"/>
    <xf numFmtId="0" fontId="6" fillId="3" borderId="37" xfId="0" applyFont="1" applyFill="1" applyBorder="1" applyProtection="1"/>
    <xf numFmtId="0" fontId="6" fillId="3" borderId="31" xfId="0" applyFont="1" applyFill="1" applyBorder="1" applyAlignment="1" applyProtection="1"/>
    <xf numFmtId="0" fontId="6" fillId="0" borderId="32" xfId="0" applyFont="1" applyBorder="1" applyAlignment="1" applyProtection="1"/>
    <xf numFmtId="0" fontId="6" fillId="0" borderId="46" xfId="0" applyFont="1" applyBorder="1" applyAlignment="1" applyProtection="1"/>
    <xf numFmtId="0" fontId="6" fillId="3" borderId="42" xfId="0" applyFont="1" applyFill="1" applyBorder="1" applyAlignment="1" applyProtection="1"/>
    <xf numFmtId="0" fontId="28" fillId="0" borderId="0" xfId="0" applyFont="1" applyBorder="1" applyProtection="1"/>
    <xf numFmtId="0" fontId="28" fillId="3" borderId="0" xfId="0" applyFont="1" applyFill="1" applyBorder="1" applyProtection="1"/>
    <xf numFmtId="0" fontId="14" fillId="8" borderId="0" xfId="0" applyFont="1" applyFill="1" applyBorder="1" applyAlignment="1" applyProtection="1">
      <alignment horizontal="left" indent="1"/>
    </xf>
    <xf numFmtId="0" fontId="14" fillId="8" borderId="0" xfId="0" applyFont="1" applyFill="1" applyBorder="1" applyAlignment="1" applyProtection="1"/>
    <xf numFmtId="172" fontId="14" fillId="8" borderId="0" xfId="0" applyNumberFormat="1" applyFont="1" applyFill="1" applyBorder="1" applyAlignment="1" applyProtection="1">
      <alignment horizontal="left"/>
    </xf>
    <xf numFmtId="3" fontId="14" fillId="8" borderId="0" xfId="0" applyNumberFormat="1" applyFont="1" applyFill="1" applyBorder="1" applyAlignment="1" applyProtection="1">
      <alignment horizontal="right"/>
    </xf>
    <xf numFmtId="3" fontId="14" fillId="8" borderId="0" xfId="0" applyNumberFormat="1" applyFont="1" applyFill="1" applyBorder="1" applyAlignment="1" applyProtection="1">
      <alignment horizontal="left"/>
    </xf>
    <xf numFmtId="3" fontId="14" fillId="8" borderId="0" xfId="0" applyNumberFormat="1" applyFont="1" applyFill="1" applyBorder="1" applyAlignment="1" applyProtection="1"/>
    <xf numFmtId="3" fontId="15" fillId="8" borderId="0" xfId="0" applyNumberFormat="1" applyFont="1" applyFill="1" applyBorder="1" applyAlignment="1" applyProtection="1">
      <alignment horizontal="right"/>
    </xf>
    <xf numFmtId="0" fontId="6" fillId="8" borderId="0" xfId="0" applyFont="1" applyFill="1" applyBorder="1" applyAlignment="1" applyProtection="1"/>
    <xf numFmtId="3" fontId="14" fillId="8" borderId="49" xfId="0" applyNumberFormat="1" applyFont="1" applyFill="1" applyBorder="1" applyAlignment="1" applyProtection="1">
      <alignment horizontal="right"/>
      <protection locked="0"/>
    </xf>
    <xf numFmtId="0" fontId="14" fillId="8" borderId="33" xfId="0" applyFont="1" applyFill="1" applyBorder="1" applyAlignment="1" applyProtection="1"/>
    <xf numFmtId="0" fontId="14" fillId="8" borderId="49" xfId="0" applyFont="1" applyFill="1" applyBorder="1" applyAlignment="1" applyProtection="1">
      <alignment horizontal="center"/>
      <protection locked="0"/>
    </xf>
    <xf numFmtId="3" fontId="14" fillId="0" borderId="48" xfId="0" applyNumberFormat="1" applyFont="1" applyFill="1" applyBorder="1" applyAlignment="1" applyProtection="1">
      <alignment horizontal="center"/>
    </xf>
    <xf numFmtId="3" fontId="14" fillId="4" borderId="0" xfId="0" applyNumberFormat="1" applyFont="1" applyFill="1" applyBorder="1" applyAlignment="1" applyProtection="1">
      <alignment horizontal="right"/>
    </xf>
    <xf numFmtId="0" fontId="13" fillId="2" borderId="104" xfId="0" applyFont="1" applyFill="1" applyBorder="1" applyAlignment="1" applyProtection="1">
      <alignment vertical="center"/>
    </xf>
    <xf numFmtId="0" fontId="13" fillId="2" borderId="71" xfId="0" applyFont="1" applyFill="1" applyBorder="1" applyAlignment="1" applyProtection="1">
      <alignment vertical="center"/>
    </xf>
    <xf numFmtId="0" fontId="13" fillId="2" borderId="100" xfId="0" applyFont="1" applyFill="1" applyBorder="1" applyAlignment="1" applyProtection="1">
      <alignment vertical="center"/>
    </xf>
    <xf numFmtId="0" fontId="8" fillId="0" borderId="40" xfId="0" applyFont="1" applyBorder="1" applyProtection="1"/>
    <xf numFmtId="0" fontId="8" fillId="0" borderId="57" xfId="0" applyFont="1" applyBorder="1" applyProtection="1"/>
    <xf numFmtId="0" fontId="8" fillId="0" borderId="39" xfId="0" applyFont="1" applyBorder="1" applyProtection="1"/>
    <xf numFmtId="0" fontId="14" fillId="8" borderId="42" xfId="0" applyFont="1" applyFill="1" applyBorder="1" applyAlignment="1" applyProtection="1"/>
    <xf numFmtId="0" fontId="14" fillId="8" borderId="34" xfId="0" applyFont="1" applyFill="1" applyBorder="1" applyAlignment="1" applyProtection="1"/>
    <xf numFmtId="0" fontId="14" fillId="8" borderId="33" xfId="0" quotePrefix="1" applyFont="1" applyFill="1" applyBorder="1" applyAlignment="1" applyProtection="1"/>
    <xf numFmtId="0" fontId="15" fillId="8" borderId="32" xfId="0" applyFont="1" applyFill="1" applyBorder="1" applyAlignment="1" applyProtection="1"/>
    <xf numFmtId="0" fontId="14" fillId="8" borderId="32" xfId="0" applyFont="1" applyFill="1" applyBorder="1" applyAlignment="1" applyProtection="1"/>
    <xf numFmtId="0" fontId="6" fillId="8" borderId="33" xfId="0" applyFont="1" applyFill="1" applyBorder="1" applyAlignment="1" applyProtection="1"/>
    <xf numFmtId="0" fontId="14" fillId="8" borderId="43" xfId="0" applyFont="1" applyFill="1" applyBorder="1" applyAlignment="1" applyProtection="1"/>
    <xf numFmtId="0" fontId="14" fillId="0" borderId="42" xfId="0" applyFont="1" applyFill="1" applyBorder="1" applyAlignment="1" applyProtection="1">
      <alignment vertical="center"/>
    </xf>
    <xf numFmtId="0" fontId="14" fillId="0" borderId="105" xfId="0" applyFont="1" applyFill="1" applyBorder="1" applyAlignment="1" applyProtection="1"/>
    <xf numFmtId="0" fontId="14" fillId="0" borderId="42" xfId="0" applyFont="1" applyFill="1" applyBorder="1" applyAlignment="1" applyProtection="1"/>
    <xf numFmtId="0" fontId="14" fillId="0" borderId="0" xfId="0" quotePrefix="1" applyFont="1" applyFill="1" applyBorder="1" applyAlignment="1" applyProtection="1"/>
    <xf numFmtId="0" fontId="6" fillId="0" borderId="0" xfId="0" applyFont="1" applyBorder="1" applyAlignment="1" applyProtection="1"/>
    <xf numFmtId="0" fontId="6" fillId="3" borderId="39" xfId="0" applyFont="1" applyFill="1" applyBorder="1" applyAlignment="1" applyProtection="1"/>
    <xf numFmtId="3" fontId="14" fillId="0" borderId="54" xfId="0" applyNumberFormat="1" applyFont="1" applyFill="1" applyBorder="1" applyAlignment="1" applyProtection="1"/>
    <xf numFmtId="3" fontId="14" fillId="0" borderId="69" xfId="0" applyNumberFormat="1" applyFont="1" applyFill="1" applyBorder="1" applyAlignment="1" applyProtection="1"/>
    <xf numFmtId="3" fontId="14" fillId="0" borderId="49" xfId="0" applyNumberFormat="1" applyFont="1" applyFill="1" applyBorder="1" applyAlignment="1" applyProtection="1"/>
    <xf numFmtId="0" fontId="14" fillId="0" borderId="18" xfId="0" applyFont="1" applyBorder="1" applyAlignment="1" applyProtection="1">
      <alignment vertical="top" wrapText="1"/>
    </xf>
    <xf numFmtId="0" fontId="14" fillId="0" borderId="20" xfId="0" applyFont="1" applyBorder="1" applyAlignment="1" applyProtection="1">
      <alignment vertical="top" wrapText="1"/>
    </xf>
    <xf numFmtId="0" fontId="14" fillId="0" borderId="22" xfId="0" applyFont="1" applyBorder="1" applyAlignment="1" applyProtection="1">
      <alignment vertical="top" wrapText="1"/>
    </xf>
    <xf numFmtId="0" fontId="14" fillId="0" borderId="18" xfId="0" applyFont="1" applyBorder="1" applyAlignment="1">
      <alignment horizontal="left" vertical="top" wrapText="1"/>
    </xf>
    <xf numFmtId="0" fontId="14" fillId="0" borderId="20" xfId="0" applyFont="1" applyBorder="1" applyAlignment="1">
      <alignment horizontal="left" vertical="top" wrapText="1"/>
    </xf>
    <xf numFmtId="0" fontId="19" fillId="0" borderId="22" xfId="0" applyFont="1" applyBorder="1" applyAlignment="1">
      <alignment vertical="top" wrapText="1"/>
    </xf>
    <xf numFmtId="0" fontId="36" fillId="0" borderId="0" xfId="0" applyFont="1"/>
    <xf numFmtId="0" fontId="36" fillId="0" borderId="0" xfId="0" applyFont="1" applyFill="1"/>
    <xf numFmtId="0" fontId="6" fillId="0" borderId="0" xfId="0" applyFont="1"/>
    <xf numFmtId="0" fontId="37" fillId="0" borderId="0" xfId="0" applyFont="1" applyFill="1" applyAlignment="1">
      <alignment horizontal="center" vertical="center" wrapText="1"/>
    </xf>
    <xf numFmtId="0" fontId="0" fillId="0" borderId="0" xfId="0" applyFill="1"/>
    <xf numFmtId="49" fontId="0" fillId="0" borderId="0" xfId="0" applyNumberFormat="1" applyFill="1" applyAlignment="1">
      <alignment wrapText="1"/>
    </xf>
    <xf numFmtId="0" fontId="6" fillId="0" borderId="0" xfId="0" applyFont="1" applyFill="1"/>
    <xf numFmtId="0" fontId="22" fillId="0" borderId="0" xfId="0" applyFont="1" applyFill="1"/>
    <xf numFmtId="0" fontId="0" fillId="0" borderId="0" xfId="0" applyFont="1" applyFill="1"/>
    <xf numFmtId="49" fontId="0" fillId="0" borderId="0" xfId="0" applyNumberFormat="1" applyFont="1" applyFill="1" applyAlignment="1">
      <alignment wrapText="1"/>
    </xf>
    <xf numFmtId="49" fontId="22" fillId="0" borderId="0" xfId="0" applyNumberFormat="1" applyFont="1" applyFill="1" applyAlignment="1">
      <alignment wrapText="1"/>
    </xf>
    <xf numFmtId="49" fontId="6" fillId="0" borderId="0" xfId="0" applyNumberFormat="1" applyFont="1" applyFill="1" applyAlignment="1">
      <alignment wrapText="1"/>
    </xf>
    <xf numFmtId="0" fontId="38" fillId="19" borderId="0" xfId="8"/>
    <xf numFmtId="49" fontId="0" fillId="0" borderId="0" xfId="0" applyNumberFormat="1" applyAlignment="1">
      <alignment wrapText="1"/>
    </xf>
    <xf numFmtId="0" fontId="6" fillId="0" borderId="0" xfId="0" applyFont="1" applyFill="1" applyAlignment="1">
      <alignment wrapText="1"/>
    </xf>
    <xf numFmtId="0" fontId="0" fillId="13" borderId="1" xfId="0" applyFill="1" applyBorder="1"/>
    <xf numFmtId="0" fontId="39" fillId="13" borderId="1" xfId="0" applyFont="1" applyFill="1" applyBorder="1"/>
    <xf numFmtId="0" fontId="6" fillId="13" borderId="1" xfId="0" applyFont="1" applyFill="1" applyBorder="1"/>
    <xf numFmtId="0" fontId="0" fillId="0" borderId="92" xfId="0" applyBorder="1"/>
    <xf numFmtId="0" fontId="41" fillId="13" borderId="1" xfId="0" applyFont="1" applyFill="1" applyBorder="1"/>
    <xf numFmtId="0" fontId="0" fillId="8" borderId="1" xfId="0" applyFill="1" applyBorder="1"/>
    <xf numFmtId="0" fontId="40" fillId="20" borderId="1" xfId="9" applyBorder="1"/>
    <xf numFmtId="0" fontId="39" fillId="13" borderId="28" xfId="0" applyFont="1" applyFill="1" applyBorder="1"/>
    <xf numFmtId="0" fontId="6" fillId="13" borderId="28" xfId="0" applyFont="1" applyFill="1" applyBorder="1"/>
    <xf numFmtId="0" fontId="0" fillId="13" borderId="28" xfId="0" applyFill="1" applyBorder="1"/>
    <xf numFmtId="0" fontId="0" fillId="0" borderId="11" xfId="0" applyBorder="1"/>
    <xf numFmtId="0" fontId="39" fillId="13" borderId="79" xfId="0" applyFont="1" applyFill="1" applyBorder="1"/>
    <xf numFmtId="0" fontId="39" fillId="13" borderId="129" xfId="0" applyFont="1" applyFill="1" applyBorder="1"/>
    <xf numFmtId="0" fontId="39" fillId="13" borderId="101" xfId="0" applyFont="1" applyFill="1" applyBorder="1"/>
    <xf numFmtId="0" fontId="40" fillId="20" borderId="79" xfId="9" applyBorder="1"/>
    <xf numFmtId="0" fontId="40" fillId="20" borderId="4" xfId="9" applyBorder="1"/>
    <xf numFmtId="0" fontId="40" fillId="20" borderId="80" xfId="9" applyBorder="1"/>
    <xf numFmtId="0" fontId="40" fillId="20" borderId="71" xfId="9" applyBorder="1"/>
    <xf numFmtId="0" fontId="40" fillId="20" borderId="82" xfId="9" applyBorder="1"/>
    <xf numFmtId="0" fontId="43" fillId="22" borderId="131" xfId="11"/>
    <xf numFmtId="0" fontId="6" fillId="0" borderId="0" xfId="5" applyFont="1"/>
    <xf numFmtId="0" fontId="6" fillId="0" borderId="0" xfId="5" applyFont="1" applyFill="1"/>
    <xf numFmtId="0" fontId="15" fillId="0" borderId="0" xfId="0" applyFont="1"/>
    <xf numFmtId="0" fontId="45" fillId="3" borderId="0" xfId="0" applyFont="1" applyFill="1" applyProtection="1"/>
    <xf numFmtId="0" fontId="45" fillId="8" borderId="0" xfId="0" applyFont="1" applyFill="1" applyBorder="1" applyProtection="1"/>
    <xf numFmtId="0" fontId="48" fillId="3" borderId="0" xfId="0" applyFont="1" applyFill="1" applyAlignment="1" applyProtection="1">
      <alignment wrapText="1"/>
    </xf>
    <xf numFmtId="0" fontId="49" fillId="3" borderId="0" xfId="0" applyFont="1" applyFill="1" applyAlignment="1" applyProtection="1">
      <alignment wrapText="1"/>
    </xf>
    <xf numFmtId="0" fontId="49" fillId="3" borderId="0" xfId="0" quotePrefix="1" applyNumberFormat="1" applyFont="1" applyFill="1" applyAlignment="1" applyProtection="1">
      <alignment wrapText="1"/>
    </xf>
    <xf numFmtId="0" fontId="49" fillId="3" borderId="0" xfId="0" applyFont="1" applyFill="1" applyAlignment="1" applyProtection="1">
      <alignment vertical="top" wrapText="1"/>
    </xf>
    <xf numFmtId="0" fontId="49" fillId="3" borderId="0" xfId="0" applyNumberFormat="1" applyFont="1" applyFill="1" applyAlignment="1" applyProtection="1">
      <alignment wrapText="1"/>
    </xf>
    <xf numFmtId="0" fontId="45" fillId="0" borderId="0" xfId="0" applyFont="1" applyAlignment="1" applyProtection="1">
      <alignment vertical="center"/>
    </xf>
    <xf numFmtId="0" fontId="45" fillId="3" borderId="0" xfId="0" applyFont="1" applyFill="1" applyAlignment="1" applyProtection="1">
      <alignment vertical="center"/>
    </xf>
    <xf numFmtId="0" fontId="45" fillId="0" borderId="0" xfId="0" applyFont="1"/>
    <xf numFmtId="0" fontId="34" fillId="0" borderId="0" xfId="0" applyFont="1" applyAlignment="1" applyProtection="1">
      <alignment vertical="center"/>
    </xf>
    <xf numFmtId="0" fontId="47" fillId="0" borderId="0" xfId="0" applyFont="1" applyBorder="1" applyAlignment="1" applyProtection="1"/>
    <xf numFmtId="0" fontId="53" fillId="10" borderId="17" xfId="0" applyFont="1" applyFill="1" applyBorder="1" applyAlignment="1" applyProtection="1">
      <alignment vertical="center"/>
    </xf>
    <xf numFmtId="0" fontId="45" fillId="0" borderId="0" xfId="0" applyFont="1" applyFill="1" applyBorder="1" applyAlignment="1" applyProtection="1">
      <alignment horizontal="center" vertical="center" wrapText="1"/>
    </xf>
    <xf numFmtId="0" fontId="45" fillId="3" borderId="0" xfId="0" applyFont="1" applyFill="1" applyBorder="1" applyAlignment="1" applyProtection="1">
      <alignment vertical="center"/>
    </xf>
    <xf numFmtId="0" fontId="34" fillId="0" borderId="1" xfId="0" applyFont="1" applyFill="1" applyBorder="1" applyAlignment="1" applyProtection="1">
      <alignment horizontal="center" vertical="center" wrapText="1"/>
      <protection locked="0"/>
    </xf>
    <xf numFmtId="0" fontId="34" fillId="3" borderId="0" xfId="0" applyFont="1" applyFill="1" applyAlignment="1" applyProtection="1">
      <alignment vertical="center"/>
    </xf>
    <xf numFmtId="0" fontId="34" fillId="8" borderId="1" xfId="0" applyFont="1" applyFill="1" applyBorder="1" applyAlignment="1" applyProtection="1">
      <alignment horizontal="left" vertical="center" indent="1"/>
      <protection locked="0"/>
    </xf>
    <xf numFmtId="0" fontId="54" fillId="0" borderId="0" xfId="0" applyFont="1" applyFill="1" applyBorder="1" applyAlignment="1" applyProtection="1">
      <alignment horizontal="left" vertical="center"/>
    </xf>
    <xf numFmtId="0" fontId="34" fillId="0" borderId="0" xfId="0" applyFont="1" applyFill="1" applyBorder="1" applyAlignment="1" applyProtection="1">
      <alignment horizontal="left" vertical="center"/>
    </xf>
    <xf numFmtId="0" fontId="34" fillId="0" borderId="0" xfId="0" applyFont="1" applyAlignment="1" applyProtection="1">
      <alignment horizontal="center" vertical="center"/>
    </xf>
    <xf numFmtId="0" fontId="34" fillId="0" borderId="0" xfId="0" applyNumberFormat="1" applyFont="1" applyAlignment="1" applyProtection="1">
      <alignment horizontal="center" vertical="center"/>
    </xf>
    <xf numFmtId="3" fontId="34" fillId="0" borderId="0" xfId="0" applyNumberFormat="1" applyFont="1" applyAlignment="1" applyProtection="1">
      <alignment horizontal="center" vertical="center"/>
    </xf>
    <xf numFmtId="0" fontId="33" fillId="8" borderId="1" xfId="0" applyFont="1" applyFill="1" applyBorder="1" applyAlignment="1" applyProtection="1">
      <alignment horizontal="left" vertical="center" indent="1"/>
      <protection locked="0"/>
    </xf>
    <xf numFmtId="0" fontId="45" fillId="0" borderId="1" xfId="0" applyFont="1" applyBorder="1" applyProtection="1">
      <protection locked="0"/>
    </xf>
    <xf numFmtId="0" fontId="59" fillId="0" borderId="0" xfId="0" applyFont="1" applyFill="1" applyBorder="1" applyAlignment="1" applyProtection="1">
      <alignment horizontal="left" vertical="center"/>
    </xf>
    <xf numFmtId="0" fontId="34" fillId="0" borderId="0" xfId="0" applyFont="1" applyBorder="1" applyAlignment="1" applyProtection="1">
      <alignment vertical="center"/>
    </xf>
    <xf numFmtId="0" fontId="47" fillId="0" borderId="0" xfId="0" applyFont="1" applyAlignment="1" applyProtection="1">
      <alignment horizontal="left" vertical="center"/>
    </xf>
    <xf numFmtId="0" fontId="45" fillId="0" borderId="92" xfId="0" applyFont="1" applyBorder="1" applyAlignment="1" applyProtection="1">
      <alignment vertical="center"/>
    </xf>
    <xf numFmtId="0" fontId="44" fillId="3" borderId="0" xfId="0" applyFont="1" applyFill="1" applyBorder="1" applyAlignment="1" applyProtection="1">
      <alignment horizontal="left" wrapText="1"/>
    </xf>
    <xf numFmtId="0" fontId="45" fillId="0" borderId="0" xfId="0" applyFont="1" applyProtection="1"/>
    <xf numFmtId="0" fontId="45" fillId="3" borderId="0" xfId="0" applyFont="1" applyFill="1" applyBorder="1" applyProtection="1"/>
    <xf numFmtId="0" fontId="34" fillId="3" borderId="0" xfId="0" applyFont="1" applyFill="1" applyBorder="1" applyAlignment="1" applyProtection="1">
      <alignment vertical="center"/>
    </xf>
    <xf numFmtId="0" fontId="46" fillId="3" borderId="0" xfId="0" applyFont="1" applyFill="1" applyBorder="1" applyProtection="1"/>
    <xf numFmtId="171" fontId="46" fillId="3" borderId="0" xfId="1" applyNumberFormat="1" applyFont="1" applyFill="1" applyBorder="1" applyProtection="1"/>
    <xf numFmtId="0" fontId="53" fillId="8" borderId="0" xfId="0" applyFont="1" applyFill="1" applyBorder="1" applyAlignment="1" applyProtection="1">
      <alignment horizontal="left" vertical="center"/>
    </xf>
    <xf numFmtId="0" fontId="46" fillId="3" borderId="10" xfId="0" applyFont="1" applyFill="1" applyBorder="1" applyProtection="1"/>
    <xf numFmtId="0" fontId="62" fillId="3" borderId="0" xfId="0" applyFont="1" applyFill="1" applyBorder="1" applyAlignment="1" applyProtection="1">
      <alignment horizontal="left"/>
    </xf>
    <xf numFmtId="0" fontId="45" fillId="0" borderId="0" xfId="0" applyFont="1" applyFill="1" applyProtection="1"/>
    <xf numFmtId="0" fontId="33" fillId="0" borderId="41" xfId="0" applyFont="1" applyFill="1" applyBorder="1" applyAlignment="1" applyProtection="1">
      <alignment horizontal="left" vertical="center" wrapText="1"/>
    </xf>
    <xf numFmtId="0" fontId="33" fillId="0" borderId="41" xfId="0" applyFont="1" applyFill="1" applyBorder="1" applyAlignment="1" applyProtection="1">
      <alignment horizontal="center" vertical="center"/>
    </xf>
    <xf numFmtId="0" fontId="45" fillId="0" borderId="0" xfId="0" applyFont="1" applyAlignment="1" applyProtection="1"/>
    <xf numFmtId="0" fontId="45" fillId="3" borderId="0" xfId="0" applyFont="1" applyFill="1" applyAlignment="1" applyProtection="1"/>
    <xf numFmtId="171" fontId="45" fillId="3" borderId="0" xfId="1" applyNumberFormat="1" applyFont="1" applyFill="1" applyBorder="1" applyProtection="1"/>
    <xf numFmtId="171" fontId="34" fillId="3" borderId="0" xfId="1" applyNumberFormat="1" applyFont="1" applyFill="1" applyBorder="1" applyProtection="1"/>
    <xf numFmtId="0" fontId="34" fillId="3" borderId="0" xfId="0" applyFont="1" applyFill="1" applyBorder="1" applyProtection="1"/>
    <xf numFmtId="0" fontId="34" fillId="3" borderId="0" xfId="0" applyFont="1" applyFill="1" applyProtection="1"/>
    <xf numFmtId="173" fontId="34" fillId="8" borderId="0" xfId="0" applyNumberFormat="1" applyFont="1" applyFill="1" applyBorder="1" applyAlignment="1" applyProtection="1">
      <alignment horizontal="right" vertical="center"/>
    </xf>
    <xf numFmtId="173" fontId="33" fillId="8" borderId="0" xfId="0" applyNumberFormat="1" applyFont="1" applyFill="1" applyBorder="1" applyAlignment="1" applyProtection="1">
      <alignment horizontal="right" vertical="center"/>
    </xf>
    <xf numFmtId="0" fontId="34" fillId="8" borderId="0" xfId="0" applyFont="1" applyFill="1" applyBorder="1" applyAlignment="1" applyProtection="1">
      <alignment horizontal="left" vertical="center"/>
    </xf>
    <xf numFmtId="0" fontId="45" fillId="8" borderId="0" xfId="0" applyFont="1" applyFill="1" applyBorder="1" applyAlignment="1" applyProtection="1">
      <alignment horizontal="right" vertical="center"/>
    </xf>
    <xf numFmtId="0" fontId="45" fillId="0" borderId="41" xfId="0" applyFont="1" applyFill="1" applyBorder="1" applyAlignment="1" applyProtection="1">
      <alignment vertical="center" wrapText="1"/>
    </xf>
    <xf numFmtId="0" fontId="45" fillId="0" borderId="41" xfId="0" applyFont="1" applyFill="1" applyBorder="1" applyAlignment="1" applyProtection="1">
      <alignment vertical="center"/>
    </xf>
    <xf numFmtId="171" fontId="34" fillId="0" borderId="41" xfId="1" applyNumberFormat="1" applyFont="1" applyFill="1" applyBorder="1" applyAlignment="1" applyProtection="1">
      <alignment vertical="center"/>
    </xf>
    <xf numFmtId="0" fontId="34" fillId="0" borderId="41" xfId="0" applyFont="1" applyFill="1" applyBorder="1" applyAlignment="1" applyProtection="1">
      <alignment vertical="center"/>
    </xf>
    <xf numFmtId="171" fontId="34" fillId="8" borderId="0" xfId="1" applyNumberFormat="1" applyFont="1" applyFill="1" applyBorder="1" applyProtection="1"/>
    <xf numFmtId="0" fontId="63" fillId="3" borderId="0" xfId="0" applyFont="1" applyFill="1" applyBorder="1" applyProtection="1"/>
    <xf numFmtId="0" fontId="45" fillId="0" borderId="0" xfId="0" applyFont="1" applyBorder="1" applyProtection="1"/>
    <xf numFmtId="0" fontId="44" fillId="0" borderId="0" xfId="0" applyFont="1" applyFill="1" applyBorder="1" applyAlignment="1" applyProtection="1">
      <alignment horizontal="left" vertical="center"/>
    </xf>
    <xf numFmtId="0" fontId="44" fillId="3" borderId="0" xfId="0" applyFont="1" applyFill="1" applyBorder="1" applyAlignment="1" applyProtection="1">
      <alignment horizontal="left" vertical="center"/>
    </xf>
    <xf numFmtId="0" fontId="34" fillId="0" borderId="71" xfId="0" applyFont="1" applyFill="1" applyBorder="1" applyAlignment="1" applyProtection="1">
      <alignment horizontal="center" vertical="center" wrapText="1"/>
      <protection locked="0"/>
    </xf>
    <xf numFmtId="0" fontId="34" fillId="0" borderId="0" xfId="0" applyFont="1" applyFill="1" applyBorder="1" applyAlignment="1" applyProtection="1">
      <alignment horizontal="left" vertical="center" wrapText="1"/>
    </xf>
    <xf numFmtId="0" fontId="34" fillId="3" borderId="0"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indent="1"/>
    </xf>
    <xf numFmtId="0" fontId="45" fillId="0" borderId="0" xfId="0" applyFont="1" applyFill="1" applyBorder="1" applyAlignment="1" applyProtection="1">
      <alignment horizontal="left" vertical="center" wrapText="1" indent="1"/>
    </xf>
    <xf numFmtId="171" fontId="45" fillId="3" borderId="0" xfId="1" applyNumberFormat="1" applyFont="1" applyFill="1" applyProtection="1"/>
    <xf numFmtId="171" fontId="45" fillId="0" borderId="0" xfId="1" applyNumberFormat="1" applyFont="1" applyProtection="1"/>
    <xf numFmtId="0" fontId="45" fillId="3" borderId="0" xfId="0" applyFont="1" applyFill="1" applyAlignment="1" applyProtection="1">
      <alignment horizontal="center"/>
    </xf>
    <xf numFmtId="0" fontId="45" fillId="10" borderId="0" xfId="0" applyFont="1" applyFill="1" applyProtection="1"/>
    <xf numFmtId="0" fontId="53" fillId="0" borderId="0" xfId="0" applyFont="1" applyFill="1" applyBorder="1" applyAlignment="1" applyProtection="1">
      <alignment horizontal="left"/>
    </xf>
    <xf numFmtId="0" fontId="34" fillId="3" borderId="0" xfId="0" applyFont="1" applyFill="1" applyBorder="1" applyAlignment="1" applyProtection="1">
      <alignment horizontal="left" vertical="center" wrapText="1" indent="1"/>
    </xf>
    <xf numFmtId="0" fontId="53" fillId="0" borderId="41" xfId="0" applyFont="1" applyFill="1" applyBorder="1" applyAlignment="1" applyProtection="1">
      <alignment horizontal="left"/>
    </xf>
    <xf numFmtId="0" fontId="53" fillId="0" borderId="32" xfId="0" applyFont="1" applyFill="1" applyBorder="1" applyAlignment="1" applyProtection="1">
      <alignment horizontal="left"/>
    </xf>
    <xf numFmtId="0" fontId="53" fillId="0" borderId="42" xfId="0" applyFont="1" applyFill="1" applyBorder="1" applyAlignment="1" applyProtection="1">
      <alignment horizontal="left"/>
    </xf>
    <xf numFmtId="0" fontId="58" fillId="8" borderId="0" xfId="0" applyFont="1" applyFill="1" applyBorder="1" applyAlignment="1" applyProtection="1">
      <alignment horizontal="left"/>
    </xf>
    <xf numFmtId="0" fontId="72" fillId="8" borderId="0" xfId="0" applyFont="1" applyFill="1" applyBorder="1" applyAlignment="1" applyProtection="1">
      <alignment horizontal="left"/>
    </xf>
    <xf numFmtId="0" fontId="34" fillId="8" borderId="0" xfId="0" applyFont="1" applyFill="1" applyBorder="1" applyAlignment="1" applyProtection="1">
      <alignment horizontal="left"/>
    </xf>
    <xf numFmtId="0" fontId="73" fillId="3" borderId="1" xfId="0" applyFont="1" applyFill="1" applyBorder="1" applyAlignment="1" applyProtection="1">
      <alignment horizontal="center" wrapText="1"/>
      <protection locked="0"/>
    </xf>
    <xf numFmtId="0" fontId="45" fillId="8" borderId="0" xfId="0" applyFont="1" applyFill="1" applyBorder="1" applyAlignment="1" applyProtection="1">
      <alignment horizontal="left"/>
    </xf>
    <xf numFmtId="0" fontId="45" fillId="8" borderId="0" xfId="0" applyFont="1" applyFill="1" applyBorder="1" applyAlignment="1" applyProtection="1">
      <alignment horizontal="left" wrapText="1"/>
    </xf>
    <xf numFmtId="0" fontId="45" fillId="0" borderId="0" xfId="0" applyFont="1" applyBorder="1" applyAlignment="1" applyProtection="1"/>
    <xf numFmtId="0" fontId="34" fillId="3" borderId="41" xfId="0" applyFont="1" applyFill="1" applyBorder="1" applyAlignment="1" applyProtection="1">
      <alignment horizontal="left" vertical="center" wrapText="1" indent="1"/>
    </xf>
    <xf numFmtId="0" fontId="34" fillId="3" borderId="85" xfId="0" applyFont="1" applyFill="1" applyBorder="1" applyAlignment="1" applyProtection="1">
      <alignment horizontal="left" vertical="center" wrapText="1" indent="1"/>
    </xf>
    <xf numFmtId="0" fontId="45" fillId="3" borderId="41" xfId="0" applyFont="1" applyFill="1" applyBorder="1" applyProtection="1"/>
    <xf numFmtId="0" fontId="45" fillId="3" borderId="85" xfId="0" applyFont="1" applyFill="1" applyBorder="1" applyProtection="1"/>
    <xf numFmtId="0" fontId="74" fillId="3" borderId="0" xfId="0" applyFont="1" applyFill="1" applyProtection="1"/>
    <xf numFmtId="0" fontId="46" fillId="3" borderId="33" xfId="0" applyFont="1" applyFill="1" applyBorder="1" applyProtection="1"/>
    <xf numFmtId="0" fontId="46" fillId="3" borderId="32" xfId="0" applyFont="1" applyFill="1" applyBorder="1" applyProtection="1"/>
    <xf numFmtId="171" fontId="46" fillId="3" borderId="32" xfId="1" applyNumberFormat="1" applyFont="1" applyFill="1" applyBorder="1" applyProtection="1"/>
    <xf numFmtId="0" fontId="45" fillId="3" borderId="32" xfId="0" applyFont="1" applyFill="1" applyBorder="1" applyProtection="1"/>
    <xf numFmtId="0" fontId="45" fillId="3" borderId="42" xfId="0" applyFont="1" applyFill="1" applyBorder="1" applyAlignment="1" applyProtection="1">
      <alignment horizontal="center"/>
    </xf>
    <xf numFmtId="0" fontId="53" fillId="10" borderId="33" xfId="0" applyFont="1" applyFill="1" applyBorder="1" applyAlignment="1" applyProtection="1">
      <alignment vertical="center"/>
    </xf>
    <xf numFmtId="0" fontId="53" fillId="10" borderId="33" xfId="0" applyFont="1" applyFill="1" applyBorder="1" applyProtection="1"/>
    <xf numFmtId="0" fontId="46" fillId="10" borderId="31" xfId="0" applyFont="1" applyFill="1" applyBorder="1" applyProtection="1"/>
    <xf numFmtId="0" fontId="46" fillId="10" borderId="0" xfId="0" applyFont="1" applyFill="1" applyBorder="1" applyProtection="1"/>
    <xf numFmtId="171" fontId="46" fillId="10" borderId="0" xfId="1" applyNumberFormat="1" applyFont="1" applyFill="1" applyBorder="1" applyProtection="1"/>
    <xf numFmtId="0" fontId="45" fillId="10" borderId="0" xfId="0" applyFont="1" applyFill="1" applyBorder="1" applyProtection="1"/>
    <xf numFmtId="0" fontId="45" fillId="10" borderId="0" xfId="0" applyFont="1" applyFill="1" applyBorder="1" applyAlignment="1" applyProtection="1">
      <alignment horizontal="center"/>
    </xf>
    <xf numFmtId="0" fontId="62" fillId="0" borderId="33" xfId="0" applyFont="1" applyFill="1" applyBorder="1" applyAlignment="1" applyProtection="1">
      <alignment horizontal="left"/>
    </xf>
    <xf numFmtId="0" fontId="62" fillId="0" borderId="40" xfId="0" applyFont="1" applyFill="1" applyBorder="1" applyAlignment="1" applyProtection="1">
      <alignment horizontal="left"/>
    </xf>
    <xf numFmtId="0" fontId="62" fillId="0" borderId="39" xfId="0" applyFont="1" applyFill="1" applyBorder="1" applyAlignment="1" applyProtection="1">
      <alignment horizontal="center"/>
    </xf>
    <xf numFmtId="0" fontId="78" fillId="3" borderId="0" xfId="0" applyFont="1" applyFill="1" applyBorder="1" applyAlignment="1" applyProtection="1">
      <alignment vertical="center" wrapText="1"/>
    </xf>
    <xf numFmtId="171" fontId="45" fillId="3" borderId="42" xfId="1" applyNumberFormat="1" applyFont="1" applyFill="1" applyBorder="1" applyAlignment="1" applyProtection="1">
      <alignment horizontal="center"/>
    </xf>
    <xf numFmtId="171" fontId="45" fillId="3" borderId="0" xfId="1" applyNumberFormat="1" applyFont="1" applyFill="1" applyBorder="1" applyAlignment="1" applyProtection="1">
      <alignment horizontal="center"/>
    </xf>
    <xf numFmtId="0" fontId="79" fillId="3" borderId="0" xfId="0" applyFont="1" applyFill="1" applyBorder="1" applyProtection="1"/>
    <xf numFmtId="0" fontId="45" fillId="3" borderId="0" xfId="0" applyFont="1" applyFill="1" applyBorder="1" applyAlignment="1" applyProtection="1">
      <alignment horizontal="center"/>
    </xf>
    <xf numFmtId="0" fontId="80" fillId="3" borderId="33" xfId="0" applyFont="1" applyFill="1" applyBorder="1" applyAlignment="1" applyProtection="1">
      <alignment vertical="center"/>
    </xf>
    <xf numFmtId="0" fontId="45" fillId="3" borderId="0" xfId="0" applyFont="1" applyFill="1" applyAlignment="1" applyProtection="1">
      <alignment vertical="center"/>
      <protection locked="0"/>
    </xf>
    <xf numFmtId="0" fontId="45" fillId="3" borderId="0" xfId="0" applyFont="1" applyFill="1" applyProtection="1">
      <protection locked="0"/>
    </xf>
    <xf numFmtId="0" fontId="45" fillId="0" borderId="0" xfId="0" applyFont="1" applyAlignment="1" applyProtection="1">
      <alignment vertical="center"/>
      <protection locked="0"/>
    </xf>
    <xf numFmtId="0" fontId="45" fillId="3" borderId="0" xfId="0" applyFont="1" applyFill="1" applyBorder="1" applyAlignment="1" applyProtection="1">
      <alignment wrapText="1"/>
    </xf>
    <xf numFmtId="0" fontId="45" fillId="10" borderId="0" xfId="0" applyFont="1" applyFill="1" applyAlignment="1" applyProtection="1">
      <alignment vertical="center"/>
    </xf>
    <xf numFmtId="0" fontId="64" fillId="8" borderId="0" xfId="0" applyFont="1" applyFill="1" applyBorder="1" applyAlignment="1" applyProtection="1">
      <alignment horizontal="left" vertical="center"/>
    </xf>
    <xf numFmtId="0" fontId="45" fillId="8" borderId="0" xfId="0" applyFont="1" applyFill="1" applyAlignment="1"/>
    <xf numFmtId="0" fontId="45" fillId="8" borderId="0" xfId="0" applyFont="1" applyFill="1" applyAlignment="1" applyProtection="1"/>
    <xf numFmtId="0" fontId="64" fillId="23" borderId="49" xfId="0" applyFont="1" applyFill="1" applyBorder="1" applyAlignment="1" applyProtection="1">
      <alignment vertical="center"/>
    </xf>
    <xf numFmtId="0" fontId="34" fillId="8" borderId="0" xfId="0" applyFont="1" applyFill="1" applyBorder="1" applyAlignment="1" applyProtection="1">
      <alignment vertical="center"/>
      <protection locked="0"/>
    </xf>
    <xf numFmtId="0" fontId="46" fillId="0" borderId="135" xfId="0" applyFont="1" applyBorder="1" applyAlignment="1" applyProtection="1">
      <alignment wrapText="1"/>
      <protection locked="0"/>
    </xf>
    <xf numFmtId="0" fontId="45" fillId="3" borderId="0" xfId="0" applyFont="1" applyFill="1" applyProtection="1"/>
    <xf numFmtId="0" fontId="44" fillId="0" borderId="0" xfId="0" applyFont="1" applyAlignment="1" applyProtection="1">
      <alignment horizontal="left" vertical="center" wrapText="1"/>
      <protection locked="0"/>
    </xf>
    <xf numFmtId="0" fontId="45" fillId="0" borderId="0" xfId="0" applyFont="1" applyBorder="1" applyAlignment="1" applyProtection="1">
      <alignment vertical="center"/>
      <protection locked="0"/>
    </xf>
    <xf numFmtId="0" fontId="51" fillId="0" borderId="0" xfId="0" applyFont="1" applyAlignment="1" applyProtection="1">
      <alignment vertical="center"/>
      <protection locked="0"/>
    </xf>
    <xf numFmtId="0" fontId="52" fillId="0" borderId="0" xfId="0" applyFont="1" applyAlignment="1" applyProtection="1">
      <alignment vertical="center"/>
      <protection locked="0"/>
    </xf>
    <xf numFmtId="0" fontId="47" fillId="0" borderId="0" xfId="0" applyFont="1" applyAlignment="1" applyProtection="1">
      <protection locked="0"/>
    </xf>
    <xf numFmtId="0" fontId="45" fillId="0" borderId="0" xfId="0" applyFont="1" applyProtection="1">
      <protection locked="0"/>
    </xf>
    <xf numFmtId="171" fontId="45" fillId="0" borderId="0" xfId="1" applyNumberFormat="1" applyFont="1" applyAlignment="1" applyProtection="1">
      <alignment vertical="center"/>
      <protection locked="0"/>
    </xf>
    <xf numFmtId="0" fontId="34" fillId="0" borderId="0" xfId="0" applyFont="1" applyBorder="1" applyAlignment="1" applyProtection="1">
      <alignment horizontal="left" vertical="center" indent="1"/>
      <protection locked="0"/>
    </xf>
    <xf numFmtId="0" fontId="34" fillId="0" borderId="0" xfId="0" applyFont="1" applyAlignment="1" applyProtection="1">
      <alignment vertical="center"/>
      <protection locked="0"/>
    </xf>
    <xf numFmtId="0" fontId="45" fillId="0" borderId="0" xfId="0" applyFont="1" applyAlignment="1" applyProtection="1">
      <alignment horizontal="left" vertical="center"/>
      <protection locked="0"/>
    </xf>
    <xf numFmtId="0" fontId="46" fillId="0" borderId="0" xfId="0" applyFont="1" applyBorder="1" applyAlignment="1" applyProtection="1">
      <alignment vertical="center"/>
      <protection locked="0"/>
    </xf>
    <xf numFmtId="0" fontId="46" fillId="10" borderId="0" xfId="0" applyFont="1" applyFill="1" applyBorder="1" applyAlignment="1" applyProtection="1">
      <alignment vertical="center"/>
      <protection locked="0"/>
    </xf>
    <xf numFmtId="0" fontId="45" fillId="0" borderId="0" xfId="0" applyFont="1" applyFill="1" applyBorder="1" applyAlignment="1" applyProtection="1">
      <alignment horizontal="center" vertical="center" wrapText="1"/>
      <protection locked="0"/>
    </xf>
    <xf numFmtId="0" fontId="45" fillId="0" borderId="0" xfId="0" applyFont="1" applyBorder="1" applyAlignment="1" applyProtection="1">
      <alignment horizontal="center" vertical="center"/>
      <protection locked="0"/>
    </xf>
    <xf numFmtId="0" fontId="45" fillId="3" borderId="0" xfId="0" applyFont="1" applyFill="1" applyBorder="1" applyAlignment="1" applyProtection="1">
      <alignment vertical="center"/>
      <protection locked="0"/>
    </xf>
    <xf numFmtId="0" fontId="45" fillId="0" borderId="17" xfId="0" applyFont="1" applyBorder="1" applyAlignment="1" applyProtection="1">
      <alignment vertical="center"/>
      <protection locked="0"/>
    </xf>
    <xf numFmtId="0" fontId="45" fillId="0" borderId="0" xfId="0" applyFont="1" applyFill="1" applyAlignment="1" applyProtection="1">
      <alignment vertical="center"/>
      <protection locked="0"/>
    </xf>
    <xf numFmtId="0" fontId="45" fillId="8" borderId="0" xfId="0" applyFont="1" applyFill="1" applyAlignment="1" applyProtection="1">
      <alignment vertical="center"/>
      <protection locked="0"/>
    </xf>
    <xf numFmtId="0" fontId="45" fillId="8" borderId="0" xfId="0" applyFont="1" applyFill="1" applyProtection="1">
      <protection locked="0"/>
    </xf>
    <xf numFmtId="0" fontId="34" fillId="8" borderId="1" xfId="0" applyFont="1" applyFill="1" applyBorder="1" applyAlignment="1" applyProtection="1">
      <alignment horizontal="left" vertical="center" wrapText="1" indent="1"/>
      <protection locked="0"/>
    </xf>
    <xf numFmtId="0" fontId="81" fillId="8" borderId="0" xfId="0" applyFont="1" applyFill="1" applyBorder="1" applyProtection="1">
      <protection locked="0"/>
    </xf>
    <xf numFmtId="0" fontId="44" fillId="0" borderId="0" xfId="0" applyFont="1" applyAlignment="1" applyProtection="1">
      <alignment horizontal="left" vertical="center"/>
      <protection locked="0"/>
    </xf>
    <xf numFmtId="0" fontId="44" fillId="0" borderId="0" xfId="0" applyFont="1" applyBorder="1" applyAlignment="1" applyProtection="1">
      <alignment horizontal="left" vertical="center"/>
      <protection locked="0"/>
    </xf>
    <xf numFmtId="0" fontId="44" fillId="0" borderId="0" xfId="0" applyFont="1" applyBorder="1" applyAlignment="1" applyProtection="1">
      <alignment vertical="center" wrapText="1"/>
      <protection locked="0"/>
    </xf>
    <xf numFmtId="0" fontId="45" fillId="0" borderId="0" xfId="0" applyFont="1" applyBorder="1" applyProtection="1">
      <protection locked="0"/>
    </xf>
    <xf numFmtId="0" fontId="45" fillId="0" borderId="0" xfId="0" applyFont="1" applyBorder="1" applyAlignment="1" applyProtection="1">
      <alignment horizontal="left" vertical="center"/>
      <protection locked="0"/>
    </xf>
    <xf numFmtId="0" fontId="45" fillId="0" borderId="0" xfId="0" applyFont="1" applyBorder="1" applyAlignment="1" applyProtection="1">
      <alignment wrapText="1"/>
      <protection locked="0"/>
    </xf>
    <xf numFmtId="0" fontId="56" fillId="21" borderId="0" xfId="10" applyFont="1" applyBorder="1" applyAlignment="1" applyProtection="1">
      <alignment wrapText="1"/>
      <protection locked="0"/>
    </xf>
    <xf numFmtId="0" fontId="45" fillId="0" borderId="0" xfId="0" applyFont="1" applyAlignment="1" applyProtection="1">
      <alignment wrapText="1"/>
      <protection locked="0"/>
    </xf>
    <xf numFmtId="0" fontId="52" fillId="0" borderId="0" xfId="0" applyFont="1" applyAlignment="1" applyProtection="1">
      <alignment horizontal="left" vertical="center"/>
      <protection locked="0"/>
    </xf>
    <xf numFmtId="0" fontId="54" fillId="0" borderId="0" xfId="0" applyFont="1" applyFill="1" applyBorder="1" applyAlignment="1" applyProtection="1">
      <alignment horizontal="left" vertical="center"/>
      <protection locked="0"/>
    </xf>
    <xf numFmtId="0" fontId="34" fillId="0" borderId="0" xfId="0" applyFont="1" applyFill="1" applyBorder="1" applyAlignment="1" applyProtection="1">
      <alignment horizontal="left" vertical="center"/>
      <protection locked="0"/>
    </xf>
    <xf numFmtId="0" fontId="45" fillId="3" borderId="1" xfId="0" applyFont="1" applyFill="1" applyBorder="1" applyAlignment="1" applyProtection="1">
      <alignment vertical="center"/>
      <protection locked="0"/>
    </xf>
    <xf numFmtId="0" fontId="34" fillId="0" borderId="0" xfId="0" applyFont="1" applyAlignment="1" applyProtection="1">
      <alignment horizontal="center" vertical="center"/>
      <protection locked="0"/>
    </xf>
    <xf numFmtId="0" fontId="34" fillId="0" borderId="0" xfId="0" applyFont="1" applyAlignment="1" applyProtection="1">
      <alignment horizontal="left" vertical="center"/>
      <protection locked="0"/>
    </xf>
    <xf numFmtId="0" fontId="34" fillId="0" borderId="0" xfId="0" applyNumberFormat="1" applyFont="1" applyAlignment="1" applyProtection="1">
      <alignment horizontal="center" vertical="center"/>
      <protection locked="0"/>
    </xf>
    <xf numFmtId="3" fontId="34" fillId="0" borderId="0" xfId="0" applyNumberFormat="1" applyFont="1" applyAlignment="1" applyProtection="1">
      <alignment horizontal="center" vertical="center"/>
      <protection locked="0"/>
    </xf>
    <xf numFmtId="0" fontId="50" fillId="3" borderId="0" xfId="0" applyFont="1" applyFill="1" applyAlignment="1" applyProtection="1">
      <alignment wrapText="1"/>
    </xf>
    <xf numFmtId="0" fontId="45" fillId="3" borderId="0" xfId="0" applyFont="1" applyFill="1" applyProtection="1"/>
    <xf numFmtId="0" fontId="84" fillId="3" borderId="0" xfId="0" applyFont="1" applyFill="1" applyAlignment="1" applyProtection="1">
      <alignment horizontal="left" vertical="center"/>
    </xf>
    <xf numFmtId="0" fontId="46" fillId="3" borderId="0" xfId="0" applyFont="1" applyFill="1" applyBorder="1" applyAlignment="1" applyProtection="1">
      <alignment horizontal="left" vertical="top" wrapText="1"/>
    </xf>
    <xf numFmtId="0" fontId="34" fillId="8" borderId="0" xfId="0" applyFont="1" applyFill="1" applyBorder="1" applyAlignment="1" applyProtection="1">
      <alignment horizontal="left" vertical="center" wrapText="1" indent="1"/>
      <protection locked="0"/>
    </xf>
    <xf numFmtId="0" fontId="16" fillId="4" borderId="13" xfId="0" applyFont="1" applyFill="1" applyBorder="1" applyAlignment="1" applyProtection="1">
      <alignment horizontal="left" vertical="center" indent="1"/>
    </xf>
    <xf numFmtId="0" fontId="13" fillId="2" borderId="11" xfId="0" applyFont="1" applyFill="1" applyBorder="1" applyAlignment="1" applyProtection="1">
      <alignment horizontal="left" vertical="center"/>
    </xf>
    <xf numFmtId="172" fontId="16" fillId="4" borderId="16" xfId="0" applyNumberFormat="1" applyFont="1" applyFill="1" applyBorder="1" applyAlignment="1" applyProtection="1">
      <alignment horizontal="left" vertical="center" indent="1"/>
    </xf>
    <xf numFmtId="172" fontId="16" fillId="4" borderId="61" xfId="0" applyNumberFormat="1" applyFont="1" applyFill="1" applyBorder="1" applyAlignment="1" applyProtection="1">
      <alignment horizontal="left" vertical="center" indent="1"/>
    </xf>
    <xf numFmtId="0" fontId="13" fillId="2" borderId="0" xfId="0" applyFont="1" applyFill="1" applyBorder="1" applyAlignment="1" applyProtection="1">
      <alignment horizontal="left" vertical="center"/>
    </xf>
    <xf numFmtId="0" fontId="13" fillId="2" borderId="11" xfId="0" applyFont="1" applyFill="1" applyBorder="1" applyAlignment="1" applyProtection="1">
      <alignment vertical="center"/>
    </xf>
    <xf numFmtId="0" fontId="13" fillId="0" borderId="33" xfId="0" applyFont="1" applyFill="1" applyBorder="1" applyAlignment="1" applyProtection="1">
      <alignment horizontal="center"/>
    </xf>
    <xf numFmtId="0" fontId="33" fillId="8" borderId="0" xfId="0" applyFont="1" applyFill="1" applyBorder="1" applyAlignment="1" applyProtection="1">
      <alignment horizontal="left" wrapText="1"/>
    </xf>
    <xf numFmtId="3" fontId="14" fillId="0" borderId="0" xfId="0" applyNumberFormat="1" applyFont="1" applyFill="1" applyBorder="1" applyAlignment="1" applyProtection="1">
      <alignment horizontal="right"/>
    </xf>
    <xf numFmtId="3" fontId="14" fillId="0" borderId="34" xfId="0" applyNumberFormat="1" applyFont="1" applyFill="1" applyBorder="1" applyAlignment="1" applyProtection="1">
      <alignment horizontal="right"/>
    </xf>
    <xf numFmtId="0" fontId="15" fillId="0" borderId="13" xfId="0" applyFont="1" applyBorder="1" applyAlignment="1" applyProtection="1">
      <alignment horizontal="center" vertical="center"/>
    </xf>
    <xf numFmtId="0" fontId="34" fillId="3" borderId="0" xfId="0" applyFont="1" applyFill="1" applyBorder="1" applyAlignment="1" applyProtection="1">
      <alignment horizontal="center" vertical="center" wrapText="1"/>
    </xf>
    <xf numFmtId="0" fontId="73" fillId="3" borderId="0" xfId="0" applyFont="1" applyFill="1" applyBorder="1" applyAlignment="1" applyProtection="1">
      <alignment horizontal="center" wrapText="1"/>
    </xf>
    <xf numFmtId="0" fontId="64" fillId="0" borderId="17" xfId="0" applyFont="1" applyBorder="1" applyAlignment="1" applyProtection="1">
      <alignment vertical="center"/>
    </xf>
    <xf numFmtId="0" fontId="47" fillId="3" borderId="0" xfId="0" applyFont="1" applyFill="1" applyAlignment="1" applyProtection="1">
      <alignment vertical="center" wrapText="1"/>
    </xf>
    <xf numFmtId="0" fontId="88" fillId="3" borderId="0" xfId="0" applyFont="1" applyFill="1" applyBorder="1" applyProtection="1"/>
    <xf numFmtId="0" fontId="47" fillId="4" borderId="0" xfId="6" applyFont="1" applyFill="1" applyBorder="1" applyAlignment="1" applyProtection="1">
      <alignment horizontal="left" vertical="center"/>
    </xf>
    <xf numFmtId="0" fontId="45" fillId="4" borderId="0" xfId="6" applyFont="1" applyFill="1" applyBorder="1" applyAlignment="1" applyProtection="1">
      <alignment vertical="center"/>
    </xf>
    <xf numFmtId="0" fontId="57" fillId="4" borderId="0" xfId="6" applyFont="1" applyFill="1" applyBorder="1" applyAlignment="1" applyProtection="1">
      <alignment horizontal="left" vertical="center"/>
    </xf>
    <xf numFmtId="0" fontId="46" fillId="4" borderId="0" xfId="6" applyFont="1" applyFill="1" applyBorder="1" applyAlignment="1" applyProtection="1">
      <alignment vertical="center"/>
    </xf>
    <xf numFmtId="0" fontId="45" fillId="0" borderId="0" xfId="0" applyFont="1" applyFill="1" applyBorder="1" applyProtection="1"/>
    <xf numFmtId="0" fontId="45" fillId="0" borderId="0" xfId="0" applyFont="1" applyAlignment="1">
      <alignment vertical="center"/>
    </xf>
    <xf numFmtId="177" fontId="33" fillId="23" borderId="78" xfId="0" applyNumberFormat="1" applyFont="1" applyFill="1" applyBorder="1" applyAlignment="1" applyProtection="1">
      <alignment horizontal="center" vertical="center" wrapText="1"/>
    </xf>
    <xf numFmtId="177" fontId="33" fillId="23" borderId="3" xfId="0" applyNumberFormat="1" applyFont="1" applyFill="1" applyBorder="1" applyAlignment="1" applyProtection="1">
      <alignment horizontal="center" vertical="center" wrapText="1"/>
    </xf>
    <xf numFmtId="177" fontId="33" fillId="23" borderId="12" xfId="0" applyNumberFormat="1" applyFont="1" applyFill="1" applyBorder="1" applyAlignment="1" applyProtection="1">
      <alignment horizontal="center" vertical="center" wrapText="1"/>
    </xf>
    <xf numFmtId="0" fontId="64" fillId="4" borderId="0" xfId="6" applyFont="1" applyFill="1" applyBorder="1" applyAlignment="1" applyProtection="1">
      <alignment horizontal="left" vertical="center"/>
    </xf>
    <xf numFmtId="0" fontId="33" fillId="8" borderId="0" xfId="0" applyFont="1" applyFill="1" applyBorder="1" applyAlignment="1" applyProtection="1">
      <alignment horizontal="left" wrapText="1"/>
    </xf>
    <xf numFmtId="0" fontId="45" fillId="0" borderId="11" xfId="0" applyFont="1" applyBorder="1" applyProtection="1">
      <protection locked="0"/>
    </xf>
    <xf numFmtId="0" fontId="46" fillId="0" borderId="0" xfId="0" applyFont="1" applyProtection="1"/>
    <xf numFmtId="0" fontId="91" fillId="0" borderId="0" xfId="0" applyFont="1" applyProtection="1"/>
    <xf numFmtId="0" fontId="53" fillId="10" borderId="0" xfId="0" applyFont="1" applyFill="1" applyBorder="1" applyAlignment="1" applyProtection="1">
      <alignment vertical="center"/>
    </xf>
    <xf numFmtId="0" fontId="45" fillId="10" borderId="0" xfId="0" applyFont="1" applyFill="1" applyAlignment="1" applyProtection="1">
      <alignment vertical="center"/>
      <protection locked="0"/>
    </xf>
    <xf numFmtId="0" fontId="45" fillId="0" borderId="0" xfId="0" applyFont="1" applyBorder="1"/>
    <xf numFmtId="0" fontId="87" fillId="8" borderId="0" xfId="0" applyFont="1" applyFill="1" applyBorder="1" applyAlignment="1" applyProtection="1">
      <alignment horizontal="left" vertical="center" wrapText="1"/>
    </xf>
    <xf numFmtId="0" fontId="33" fillId="8" borderId="0" xfId="0" applyFont="1" applyFill="1" applyBorder="1" applyAlignment="1" applyProtection="1">
      <alignment horizontal="left" vertical="center"/>
    </xf>
    <xf numFmtId="0" fontId="45" fillId="8" borderId="0" xfId="0" applyFont="1" applyFill="1" applyProtection="1"/>
    <xf numFmtId="0" fontId="45" fillId="3" borderId="10" xfId="0" applyFont="1" applyFill="1" applyBorder="1" applyProtection="1"/>
    <xf numFmtId="171" fontId="46" fillId="3" borderId="10" xfId="1" applyNumberFormat="1" applyFont="1" applyFill="1" applyBorder="1" applyProtection="1"/>
    <xf numFmtId="0" fontId="46" fillId="3" borderId="10" xfId="0" applyFont="1" applyFill="1" applyBorder="1" applyAlignment="1" applyProtection="1">
      <alignment vertical="center"/>
    </xf>
    <xf numFmtId="0" fontId="63" fillId="3" borderId="10" xfId="0" applyFont="1" applyFill="1" applyBorder="1" applyAlignment="1" applyProtection="1">
      <alignment vertical="center"/>
    </xf>
    <xf numFmtId="0" fontId="45" fillId="3" borderId="147" xfId="0" applyFont="1" applyFill="1" applyBorder="1" applyProtection="1"/>
    <xf numFmtId="0" fontId="45" fillId="8" borderId="44" xfId="0" applyFont="1" applyFill="1" applyBorder="1" applyProtection="1"/>
    <xf numFmtId="0" fontId="90" fillId="0" borderId="0" xfId="0" applyFont="1" applyAlignment="1" applyProtection="1">
      <alignment vertical="center"/>
    </xf>
    <xf numFmtId="0" fontId="34" fillId="8" borderId="27" xfId="0" applyFont="1" applyFill="1" applyBorder="1" applyAlignment="1" applyProtection="1">
      <alignment horizontal="left" vertical="center" wrapText="1"/>
      <protection locked="0"/>
    </xf>
    <xf numFmtId="0" fontId="33" fillId="8" borderId="27" xfId="0" applyFont="1" applyFill="1" applyBorder="1" applyAlignment="1" applyProtection="1">
      <alignment horizontal="left" vertical="center" wrapText="1"/>
      <protection locked="0"/>
    </xf>
    <xf numFmtId="0" fontId="91" fillId="3" borderId="0" xfId="0" applyFont="1" applyFill="1" applyProtection="1"/>
    <xf numFmtId="0" fontId="64" fillId="15" borderId="0" xfId="0" applyFont="1" applyFill="1" applyBorder="1" applyAlignment="1" applyProtection="1">
      <alignment vertical="center"/>
    </xf>
    <xf numFmtId="178" fontId="34" fillId="16" borderId="117" xfId="14" applyNumberFormat="1" applyFont="1" applyFill="1" applyBorder="1" applyAlignment="1" applyProtection="1">
      <alignment vertical="center"/>
    </xf>
    <xf numFmtId="178" fontId="33" fillId="16" borderId="82" xfId="14" applyNumberFormat="1" applyFont="1" applyFill="1" applyBorder="1" applyAlignment="1" applyProtection="1">
      <alignment vertical="center"/>
    </xf>
    <xf numFmtId="0" fontId="46" fillId="0" borderId="0" xfId="0" applyFont="1" applyProtection="1">
      <protection locked="0"/>
    </xf>
    <xf numFmtId="178" fontId="46" fillId="16" borderId="117" xfId="14" applyNumberFormat="1" applyFont="1" applyFill="1" applyBorder="1" applyAlignment="1" applyProtection="1">
      <alignment vertical="center"/>
    </xf>
    <xf numFmtId="178" fontId="47" fillId="16" borderId="82" xfId="14" applyNumberFormat="1" applyFont="1" applyFill="1" applyBorder="1" applyAlignment="1" applyProtection="1">
      <alignment vertical="center"/>
    </xf>
    <xf numFmtId="0" fontId="46" fillId="0" borderId="0" xfId="0" applyFont="1" applyAlignment="1" applyProtection="1">
      <alignment vertical="center"/>
      <protection locked="0"/>
    </xf>
    <xf numFmtId="0" fontId="45" fillId="3" borderId="17" xfId="0" applyFont="1" applyFill="1" applyBorder="1" applyProtection="1"/>
    <xf numFmtId="0" fontId="95" fillId="8" borderId="0" xfId="0" applyFont="1" applyFill="1" applyBorder="1" applyAlignment="1" applyProtection="1">
      <alignment horizontal="left" vertical="center"/>
    </xf>
    <xf numFmtId="0" fontId="55" fillId="8" borderId="0" xfId="0" applyFont="1" applyFill="1" applyProtection="1"/>
    <xf numFmtId="0" fontId="73" fillId="8" borderId="0" xfId="0" applyFont="1" applyFill="1" applyProtection="1"/>
    <xf numFmtId="0" fontId="73" fillId="3" borderId="0" xfId="0" applyFont="1" applyFill="1" applyProtection="1"/>
    <xf numFmtId="0" fontId="73" fillId="0" borderId="0" xfId="0" applyFont="1" applyProtection="1"/>
    <xf numFmtId="0" fontId="55" fillId="3" borderId="0" xfId="0" applyFont="1" applyFill="1" applyProtection="1"/>
    <xf numFmtId="0" fontId="54" fillId="3" borderId="0" xfId="0" applyFont="1" applyFill="1" applyProtection="1"/>
    <xf numFmtId="0" fontId="92" fillId="5" borderId="60" xfId="0" applyFont="1" applyFill="1" applyBorder="1" applyAlignment="1" applyProtection="1">
      <alignment horizontal="center" wrapText="1"/>
    </xf>
    <xf numFmtId="0" fontId="57" fillId="5" borderId="60" xfId="0" applyFont="1" applyFill="1" applyBorder="1" applyAlignment="1" applyProtection="1">
      <alignment horizontal="center" wrapText="1"/>
    </xf>
    <xf numFmtId="0" fontId="97" fillId="0" borderId="79" xfId="0" applyFont="1" applyBorder="1" applyAlignment="1" applyProtection="1">
      <alignment wrapText="1"/>
    </xf>
    <xf numFmtId="0" fontId="97" fillId="0" borderId="1" xfId="0" applyFont="1" applyBorder="1" applyAlignment="1" applyProtection="1">
      <alignment horizontal="center" wrapText="1"/>
    </xf>
    <xf numFmtId="0" fontId="97" fillId="0" borderId="1" xfId="0" applyFont="1" applyBorder="1" applyAlignment="1" applyProtection="1">
      <alignment wrapText="1"/>
    </xf>
    <xf numFmtId="0" fontId="97" fillId="0" borderId="4" xfId="0" applyFont="1" applyBorder="1" applyAlignment="1" applyProtection="1">
      <alignment wrapText="1"/>
    </xf>
    <xf numFmtId="0" fontId="97" fillId="3" borderId="0" xfId="0" applyFont="1" applyFill="1" applyBorder="1" applyAlignment="1" applyProtection="1">
      <alignment wrapText="1"/>
    </xf>
    <xf numFmtId="0" fontId="97" fillId="0" borderId="81" xfId="0" applyFont="1" applyBorder="1" applyProtection="1"/>
    <xf numFmtId="0" fontId="97" fillId="0" borderId="4" xfId="0" applyFont="1" applyBorder="1" applyProtection="1"/>
    <xf numFmtId="0" fontId="92" fillId="0" borderId="1" xfId="0" applyFont="1" applyFill="1" applyBorder="1" applyAlignment="1" applyProtection="1">
      <alignment horizontal="center" wrapText="1"/>
    </xf>
    <xf numFmtId="0" fontId="92" fillId="0" borderId="4" xfId="0" applyFont="1" applyFill="1" applyBorder="1" applyAlignment="1" applyProtection="1">
      <alignment horizontal="center" wrapText="1"/>
    </xf>
    <xf numFmtId="0" fontId="97" fillId="0" borderId="80" xfId="0" applyFont="1" applyBorder="1" applyProtection="1"/>
    <xf numFmtId="0" fontId="97" fillId="0" borderId="71" xfId="0" applyFont="1" applyBorder="1" applyAlignment="1" applyProtection="1">
      <alignment wrapText="1"/>
    </xf>
    <xf numFmtId="0" fontId="97" fillId="0" borderId="82" xfId="0" applyFont="1" applyBorder="1" applyAlignment="1" applyProtection="1">
      <alignment wrapText="1"/>
    </xf>
    <xf numFmtId="0" fontId="73" fillId="3" borderId="0" xfId="0" applyFont="1" applyFill="1" applyAlignment="1" applyProtection="1">
      <alignment wrapText="1"/>
    </xf>
    <xf numFmtId="0" fontId="73" fillId="0" borderId="0" xfId="0" applyFont="1" applyAlignment="1" applyProtection="1">
      <alignment wrapText="1"/>
    </xf>
    <xf numFmtId="0" fontId="90" fillId="0" borderId="0" xfId="0" applyFont="1" applyAlignment="1" applyProtection="1">
      <alignment horizontal="left" vertical="center"/>
    </xf>
    <xf numFmtId="0" fontId="53" fillId="10" borderId="0" xfId="0" applyFont="1" applyFill="1" applyBorder="1" applyAlignment="1" applyProtection="1">
      <alignment vertical="center"/>
      <protection locked="0"/>
    </xf>
    <xf numFmtId="0" fontId="45" fillId="11" borderId="0" xfId="0" applyFont="1" applyFill="1" applyProtection="1">
      <protection locked="0"/>
    </xf>
    <xf numFmtId="0" fontId="91" fillId="0" borderId="0" xfId="0" applyFont="1" applyProtection="1">
      <protection locked="0"/>
    </xf>
    <xf numFmtId="0" fontId="53" fillId="0" borderId="0" xfId="0" applyFont="1" applyFill="1" applyBorder="1" applyAlignment="1" applyProtection="1">
      <alignment horizontal="left" vertical="center"/>
    </xf>
    <xf numFmtId="0" fontId="53" fillId="0" borderId="10" xfId="0" applyFont="1" applyFill="1" applyBorder="1" applyAlignment="1" applyProtection="1">
      <alignment horizontal="left" vertical="center"/>
    </xf>
    <xf numFmtId="0" fontId="45" fillId="11" borderId="0" xfId="0" applyFont="1" applyFill="1" applyBorder="1" applyProtection="1"/>
    <xf numFmtId="0" fontId="53" fillId="11" borderId="0" xfId="0" applyFont="1" applyFill="1" applyBorder="1" applyAlignment="1" applyProtection="1">
      <alignment horizontal="left" vertical="center"/>
    </xf>
    <xf numFmtId="0" fontId="45" fillId="11" borderId="0" xfId="0" applyFont="1" applyFill="1" applyAlignment="1" applyProtection="1">
      <alignment vertical="center"/>
    </xf>
    <xf numFmtId="0" fontId="45" fillId="11" borderId="0" xfId="0" applyFont="1" applyFill="1" applyProtection="1"/>
    <xf numFmtId="0" fontId="53" fillId="11" borderId="0" xfId="0" applyFont="1" applyFill="1" applyBorder="1" applyAlignment="1" applyProtection="1">
      <alignment horizontal="left"/>
    </xf>
    <xf numFmtId="0" fontId="64" fillId="11" borderId="37" xfId="0" applyFont="1" applyFill="1" applyBorder="1" applyAlignment="1" applyProtection="1">
      <alignment horizontal="left" vertical="center"/>
    </xf>
    <xf numFmtId="0" fontId="62" fillId="11" borderId="0" xfId="0" applyFont="1" applyFill="1" applyBorder="1" applyAlignment="1" applyProtection="1">
      <alignment horizontal="left"/>
    </xf>
    <xf numFmtId="0" fontId="90" fillId="0" borderId="0" xfId="0" applyFont="1" applyAlignment="1" applyProtection="1">
      <alignment horizontal="left" vertical="center" wrapText="1"/>
    </xf>
    <xf numFmtId="0" fontId="90" fillId="0" borderId="0" xfId="0" applyFont="1" applyAlignment="1" applyProtection="1">
      <alignment horizontal="left" vertical="center"/>
    </xf>
    <xf numFmtId="0" fontId="53" fillId="8" borderId="0" xfId="0" applyFont="1" applyFill="1" applyBorder="1" applyAlignment="1" applyProtection="1">
      <alignment horizontal="left" vertical="center" wrapText="1"/>
    </xf>
    <xf numFmtId="0" fontId="53" fillId="0" borderId="0" xfId="0" applyFont="1" applyAlignment="1" applyProtection="1">
      <alignment horizontal="left" vertical="center" wrapText="1"/>
    </xf>
    <xf numFmtId="0" fontId="45" fillId="0" borderId="44" xfId="0" applyFont="1" applyBorder="1" applyProtection="1"/>
    <xf numFmtId="0" fontId="46" fillId="0" borderId="0" xfId="6" applyFont="1" applyFill="1" applyBorder="1" applyAlignment="1" applyProtection="1">
      <alignment vertical="center"/>
    </xf>
    <xf numFmtId="0" fontId="46" fillId="0" borderId="0" xfId="0" applyFont="1" applyFill="1" applyBorder="1" applyProtection="1"/>
    <xf numFmtId="177" fontId="47" fillId="0" borderId="0" xfId="0" applyNumberFormat="1" applyFont="1" applyFill="1" applyBorder="1" applyAlignment="1" applyProtection="1">
      <alignment horizontal="center" vertical="center" wrapText="1"/>
    </xf>
    <xf numFmtId="49" fontId="46" fillId="0" borderId="0" xfId="0" applyNumberFormat="1" applyFont="1" applyFill="1" applyBorder="1" applyAlignment="1" applyProtection="1">
      <alignment vertical="center"/>
    </xf>
    <xf numFmtId="3" fontId="46" fillId="0" borderId="0" xfId="0" applyNumberFormat="1" applyFont="1" applyFill="1" applyBorder="1" applyAlignment="1" applyProtection="1">
      <alignment vertical="center"/>
    </xf>
    <xf numFmtId="178" fontId="47" fillId="16" borderId="71" xfId="14" applyNumberFormat="1" applyFont="1" applyFill="1" applyBorder="1" applyAlignment="1" applyProtection="1">
      <alignment vertical="center"/>
    </xf>
    <xf numFmtId="177" fontId="46" fillId="0" borderId="0" xfId="0" applyNumberFormat="1" applyFont="1" applyProtection="1"/>
    <xf numFmtId="0" fontId="46" fillId="0" borderId="0" xfId="0" applyFont="1" applyFill="1" applyBorder="1" applyAlignment="1" applyProtection="1">
      <alignment horizontal="center" vertical="center" wrapText="1"/>
    </xf>
    <xf numFmtId="179" fontId="46" fillId="0" borderId="0" xfId="0" applyNumberFormat="1" applyFont="1" applyFill="1" applyBorder="1" applyAlignment="1" applyProtection="1">
      <alignment horizontal="right" vertical="center" wrapText="1"/>
    </xf>
    <xf numFmtId="0" fontId="94" fillId="0" borderId="0" xfId="0" applyFont="1" applyProtection="1"/>
    <xf numFmtId="49" fontId="46" fillId="17" borderId="118" xfId="0" applyNumberFormat="1" applyFont="1" applyFill="1" applyBorder="1" applyAlignment="1" applyProtection="1">
      <alignment vertical="center"/>
      <protection locked="0"/>
    </xf>
    <xf numFmtId="0" fontId="89" fillId="11" borderId="96" xfId="0" applyFont="1" applyFill="1" applyBorder="1" applyAlignment="1" applyProtection="1">
      <alignment vertical="center"/>
    </xf>
    <xf numFmtId="177" fontId="33" fillId="0" borderId="0" xfId="0" applyNumberFormat="1" applyFont="1" applyFill="1" applyBorder="1" applyAlignment="1" applyProtection="1">
      <alignment horizontal="center" vertical="center" wrapText="1"/>
    </xf>
    <xf numFmtId="49" fontId="34" fillId="0" borderId="0" xfId="0" applyNumberFormat="1" applyFont="1" applyFill="1" applyBorder="1" applyAlignment="1" applyProtection="1">
      <alignment vertical="center"/>
    </xf>
    <xf numFmtId="3" fontId="45" fillId="0" borderId="0" xfId="0" applyNumberFormat="1" applyFont="1" applyFill="1" applyBorder="1" applyAlignment="1" applyProtection="1">
      <alignment vertical="center"/>
    </xf>
    <xf numFmtId="0" fontId="89" fillId="11" borderId="120" xfId="0" applyFont="1" applyFill="1" applyBorder="1" applyAlignment="1" applyProtection="1">
      <alignment vertical="center"/>
    </xf>
    <xf numFmtId="178" fontId="33" fillId="16" borderId="71" xfId="14" applyNumberFormat="1" applyFont="1" applyFill="1" applyBorder="1" applyAlignment="1" applyProtection="1">
      <alignment vertical="center"/>
    </xf>
    <xf numFmtId="177" fontId="45" fillId="0" borderId="0" xfId="0" applyNumberFormat="1" applyFont="1" applyProtection="1"/>
    <xf numFmtId="179" fontId="45" fillId="0" borderId="0" xfId="0" applyNumberFormat="1" applyFont="1" applyFill="1" applyBorder="1" applyAlignment="1" applyProtection="1">
      <alignment horizontal="right" vertical="center" wrapText="1"/>
    </xf>
    <xf numFmtId="0" fontId="89" fillId="0" borderId="0" xfId="0" applyFont="1" applyProtection="1"/>
    <xf numFmtId="49" fontId="34" fillId="17" borderId="118" xfId="0" applyNumberFormat="1" applyFont="1" applyFill="1" applyBorder="1" applyAlignment="1" applyProtection="1">
      <alignment vertical="center"/>
      <protection locked="0"/>
    </xf>
    <xf numFmtId="0" fontId="45" fillId="11" borderId="121" xfId="0" applyFont="1" applyFill="1" applyBorder="1" applyAlignment="1" applyProtection="1">
      <alignment horizontal="left" vertical="center" wrapText="1"/>
      <protection locked="0"/>
    </xf>
    <xf numFmtId="0" fontId="64" fillId="8" borderId="0" xfId="0" applyFont="1" applyFill="1" applyBorder="1" applyAlignment="1" applyProtection="1">
      <alignment horizontal="left" vertical="center" wrapText="1"/>
      <protection locked="0"/>
    </xf>
    <xf numFmtId="0" fontId="74" fillId="8" borderId="0" xfId="0" applyFont="1" applyFill="1" applyBorder="1" applyAlignment="1" applyProtection="1">
      <alignment horizontal="left" vertical="center" wrapText="1"/>
      <protection locked="0"/>
    </xf>
    <xf numFmtId="0" fontId="90" fillId="0" borderId="0" xfId="0" applyFont="1" applyAlignment="1" applyProtection="1">
      <alignment horizontal="left" vertical="center" wrapText="1"/>
    </xf>
    <xf numFmtId="0" fontId="90" fillId="0" borderId="0" xfId="0" applyFont="1" applyAlignment="1" applyProtection="1">
      <alignment horizontal="left" vertical="center" wrapText="1"/>
    </xf>
    <xf numFmtId="0" fontId="53" fillId="11" borderId="0" xfId="0" applyFont="1" applyFill="1" applyBorder="1" applyAlignment="1" applyProtection="1">
      <alignment horizontal="left" vertical="center"/>
    </xf>
    <xf numFmtId="0" fontId="45" fillId="0" borderId="0" xfId="0" applyFont="1" applyAlignment="1" applyProtection="1">
      <alignment horizontal="center" vertical="center"/>
      <protection locked="0"/>
    </xf>
    <xf numFmtId="0" fontId="46" fillId="10" borderId="0" xfId="0" applyFont="1" applyFill="1" applyBorder="1" applyAlignment="1" applyProtection="1">
      <alignment horizontal="center" vertical="center"/>
      <protection locked="0"/>
    </xf>
    <xf numFmtId="0" fontId="45" fillId="3" borderId="0" xfId="0" applyFont="1" applyFill="1" applyAlignment="1" applyProtection="1">
      <alignment horizontal="center" vertical="center"/>
      <protection locked="0"/>
    </xf>
    <xf numFmtId="171" fontId="45" fillId="0" borderId="0" xfId="1" applyNumberFormat="1" applyFont="1" applyAlignment="1" applyProtection="1">
      <alignment horizontal="center" vertical="center"/>
      <protection locked="0"/>
    </xf>
    <xf numFmtId="0" fontId="34" fillId="0" borderId="0" xfId="0" applyFont="1" applyBorder="1" applyAlignment="1" applyProtection="1">
      <alignment horizontal="center" vertical="center"/>
      <protection locked="0"/>
    </xf>
    <xf numFmtId="0" fontId="46" fillId="10" borderId="0" xfId="0" applyFont="1" applyFill="1" applyBorder="1" applyAlignment="1" applyProtection="1">
      <alignment vertical="center" wrapText="1"/>
      <protection locked="0"/>
    </xf>
    <xf numFmtId="0" fontId="47" fillId="5" borderId="1" xfId="0" applyFont="1" applyFill="1" applyBorder="1" applyAlignment="1" applyProtection="1">
      <alignment horizontal="center" vertical="center"/>
    </xf>
    <xf numFmtId="0" fontId="47" fillId="23" borderId="1" xfId="0" applyFont="1" applyFill="1" applyBorder="1" applyAlignment="1" applyProtection="1">
      <alignment horizontal="center" vertical="center"/>
    </xf>
    <xf numFmtId="0" fontId="44" fillId="0" borderId="0" xfId="0" applyFont="1" applyAlignment="1" applyProtection="1">
      <alignment horizontal="center" vertical="center" wrapText="1"/>
    </xf>
    <xf numFmtId="0" fontId="45" fillId="0" borderId="0" xfId="0" applyFont="1" applyAlignment="1" applyProtection="1">
      <alignment horizontal="center" vertical="center"/>
    </xf>
    <xf numFmtId="0" fontId="46" fillId="0" borderId="1" xfId="0" applyFont="1" applyBorder="1" applyAlignment="1" applyProtection="1">
      <alignment horizontal="center" vertical="center"/>
      <protection locked="0"/>
    </xf>
    <xf numFmtId="0" fontId="46" fillId="0" borderId="65" xfId="0" applyFont="1" applyBorder="1" applyAlignment="1" applyProtection="1">
      <alignment horizontal="center" vertical="center"/>
      <protection locked="0"/>
    </xf>
    <xf numFmtId="0" fontId="46" fillId="0" borderId="6" xfId="0" applyFont="1" applyBorder="1" applyAlignment="1" applyProtection="1">
      <alignment horizontal="center" vertical="center"/>
      <protection locked="0"/>
    </xf>
    <xf numFmtId="0" fontId="46" fillId="0" borderId="1" xfId="0" applyFont="1" applyBorder="1" applyAlignment="1" applyProtection="1">
      <alignment vertical="center" wrapText="1"/>
      <protection locked="0"/>
    </xf>
    <xf numFmtId="0" fontId="47" fillId="5" borderId="71" xfId="0" applyFont="1" applyFill="1" applyBorder="1" applyAlignment="1" applyProtection="1">
      <alignment horizontal="center" vertical="center"/>
    </xf>
    <xf numFmtId="0" fontId="47" fillId="23" borderId="71" xfId="0" applyFont="1" applyFill="1" applyBorder="1" applyAlignment="1" applyProtection="1">
      <alignment horizontal="center" vertical="center"/>
    </xf>
    <xf numFmtId="0" fontId="47" fillId="5" borderId="91" xfId="0" applyFont="1" applyFill="1" applyBorder="1" applyAlignment="1" applyProtection="1">
      <alignment vertical="center" wrapText="1"/>
    </xf>
    <xf numFmtId="0" fontId="47" fillId="5" borderId="65" xfId="0" applyFont="1" applyFill="1" applyBorder="1" applyAlignment="1" applyProtection="1">
      <alignment vertical="center" wrapText="1"/>
    </xf>
    <xf numFmtId="0" fontId="46" fillId="0" borderId="65" xfId="0" applyFont="1" applyFill="1" applyBorder="1" applyAlignment="1" applyProtection="1">
      <alignment horizontal="left" vertical="center" wrapText="1" indent="1"/>
      <protection locked="0"/>
    </xf>
    <xf numFmtId="0" fontId="46" fillId="3" borderId="1" xfId="0" applyFont="1" applyFill="1" applyBorder="1" applyAlignment="1" applyProtection="1">
      <alignment vertical="center" wrapText="1"/>
      <protection locked="0"/>
    </xf>
    <xf numFmtId="0" fontId="46" fillId="0" borderId="83" xfId="0" applyFont="1" applyFill="1" applyBorder="1" applyAlignment="1" applyProtection="1">
      <alignment horizontal="center" vertical="center" wrapText="1"/>
      <protection locked="0"/>
    </xf>
    <xf numFmtId="166" fontId="46" fillId="0" borderId="83" xfId="0" applyNumberFormat="1" applyFont="1" applyFill="1" applyBorder="1" applyAlignment="1" applyProtection="1">
      <alignment horizontal="center" vertical="center" wrapText="1"/>
      <protection locked="0"/>
    </xf>
    <xf numFmtId="0" fontId="46" fillId="0" borderId="4" xfId="0" applyFont="1" applyFill="1" applyBorder="1" applyAlignment="1" applyProtection="1">
      <alignment horizontal="left" vertical="center" wrapText="1" indent="1"/>
      <protection locked="0"/>
    </xf>
    <xf numFmtId="166" fontId="46" fillId="0" borderId="1" xfId="0" applyNumberFormat="1" applyFont="1" applyFill="1" applyBorder="1" applyAlignment="1" applyProtection="1">
      <alignment horizontal="center" vertical="center" wrapText="1"/>
      <protection locked="0"/>
    </xf>
    <xf numFmtId="0" fontId="46" fillId="0" borderId="13" xfId="0" applyFont="1" applyFill="1" applyBorder="1" applyAlignment="1" applyProtection="1">
      <alignment vertical="center" wrapText="1"/>
      <protection locked="0"/>
    </xf>
    <xf numFmtId="0" fontId="46" fillId="0" borderId="13" xfId="0" applyFont="1" applyFill="1" applyBorder="1" applyAlignment="1" applyProtection="1">
      <alignment horizontal="center" vertical="center" wrapText="1"/>
      <protection locked="0"/>
    </xf>
    <xf numFmtId="166" fontId="46" fillId="0" borderId="13" xfId="0" applyNumberFormat="1" applyFont="1" applyFill="1" applyBorder="1" applyAlignment="1" applyProtection="1">
      <alignment horizontal="center" vertical="center" wrapText="1"/>
      <protection locked="0"/>
    </xf>
    <xf numFmtId="0" fontId="46" fillId="0" borderId="1" xfId="0" applyFont="1" applyFill="1" applyBorder="1" applyAlignment="1" applyProtection="1">
      <alignment horizontal="center" vertical="center" wrapText="1"/>
      <protection locked="0"/>
    </xf>
    <xf numFmtId="0" fontId="46" fillId="0" borderId="6" xfId="0" applyFont="1" applyFill="1" applyBorder="1" applyAlignment="1" applyProtection="1">
      <alignment horizontal="center" vertical="center" wrapText="1"/>
      <protection locked="0"/>
    </xf>
    <xf numFmtId="166" fontId="46" fillId="0" borderId="6" xfId="0" applyNumberFormat="1" applyFont="1" applyFill="1" applyBorder="1" applyAlignment="1" applyProtection="1">
      <alignment horizontal="center" vertical="center"/>
      <protection locked="0"/>
    </xf>
    <xf numFmtId="0" fontId="45" fillId="3" borderId="0" xfId="0" applyFont="1" applyFill="1" applyBorder="1" applyAlignment="1" applyProtection="1">
      <alignment horizontal="center" vertical="center"/>
      <protection locked="0"/>
    </xf>
    <xf numFmtId="173" fontId="46" fillId="0" borderId="4" xfId="0" applyNumberFormat="1" applyFont="1" applyFill="1" applyBorder="1" applyAlignment="1" applyProtection="1">
      <alignment horizontal="left" vertical="center" wrapText="1"/>
      <protection locked="0"/>
    </xf>
    <xf numFmtId="0" fontId="66" fillId="0" borderId="89" xfId="0" applyFont="1" applyFill="1" applyBorder="1" applyAlignment="1" applyProtection="1">
      <alignment horizontal="left" vertical="center"/>
    </xf>
    <xf numFmtId="0" fontId="47" fillId="0" borderId="98" xfId="0" applyFont="1" applyFill="1" applyBorder="1" applyAlignment="1" applyProtection="1">
      <alignment horizontal="left" vertical="center"/>
    </xf>
    <xf numFmtId="0" fontId="82" fillId="6" borderId="4" xfId="0" applyFont="1" applyFill="1" applyBorder="1" applyAlignment="1" applyProtection="1">
      <alignment horizontal="left" vertical="center"/>
      <protection locked="0"/>
    </xf>
    <xf numFmtId="0" fontId="46" fillId="0" borderId="4" xfId="0" applyFont="1" applyFill="1" applyBorder="1" applyAlignment="1" applyProtection="1">
      <alignment horizontal="left" vertical="center" wrapText="1"/>
      <protection locked="0"/>
    </xf>
    <xf numFmtId="0" fontId="46" fillId="0" borderId="10" xfId="0" applyFont="1" applyFill="1" applyBorder="1" applyAlignment="1" applyProtection="1">
      <alignment horizontal="left" vertical="center"/>
    </xf>
    <xf numFmtId="4" fontId="46" fillId="0" borderId="10" xfId="0" applyNumberFormat="1" applyFont="1" applyFill="1" applyBorder="1" applyAlignment="1" applyProtection="1">
      <alignment horizontal="right" vertical="center"/>
    </xf>
    <xf numFmtId="173" fontId="46" fillId="0" borderId="10" xfId="0" applyNumberFormat="1" applyFont="1" applyFill="1" applyBorder="1" applyAlignment="1" applyProtection="1">
      <alignment horizontal="right" vertical="center"/>
    </xf>
    <xf numFmtId="0" fontId="46" fillId="0" borderId="10" xfId="0" applyFont="1" applyFill="1" applyBorder="1" applyAlignment="1" applyProtection="1">
      <alignment horizontal="left" vertical="center" indent="1"/>
    </xf>
    <xf numFmtId="0" fontId="66" fillId="0" borderId="10" xfId="0" applyFont="1" applyFill="1" applyBorder="1" applyAlignment="1" applyProtection="1">
      <alignment horizontal="left" vertical="center"/>
    </xf>
    <xf numFmtId="0" fontId="47" fillId="0" borderId="10" xfId="0" applyFont="1" applyFill="1" applyBorder="1" applyAlignment="1" applyProtection="1">
      <alignment horizontal="left" vertical="center"/>
    </xf>
    <xf numFmtId="173" fontId="47" fillId="6" borderId="109" xfId="0" applyNumberFormat="1" applyFont="1" applyFill="1" applyBorder="1" applyAlignment="1" applyProtection="1">
      <alignment horizontal="left" vertical="top" wrapText="1"/>
      <protection locked="0"/>
    </xf>
    <xf numFmtId="0" fontId="62" fillId="3" borderId="10" xfId="0" applyFont="1" applyFill="1" applyBorder="1" applyAlignment="1" applyProtection="1">
      <alignment horizontal="left"/>
    </xf>
    <xf numFmtId="0" fontId="62" fillId="3" borderId="99" xfId="0" applyFont="1" applyFill="1" applyBorder="1" applyAlignment="1" applyProtection="1">
      <alignment horizontal="left"/>
    </xf>
    <xf numFmtId="0" fontId="46" fillId="3" borderId="0" xfId="0" applyFont="1" applyFill="1" applyProtection="1"/>
    <xf numFmtId="0" fontId="45" fillId="3" borderId="9" xfId="0" applyFont="1" applyFill="1" applyBorder="1" applyAlignment="1" applyProtection="1">
      <alignment vertical="center"/>
    </xf>
    <xf numFmtId="0" fontId="46" fillId="3" borderId="9" xfId="0" applyFont="1" applyFill="1" applyBorder="1" applyProtection="1"/>
    <xf numFmtId="9" fontId="46" fillId="0" borderId="1" xfId="0" applyNumberFormat="1" applyFont="1" applyBorder="1" applyAlignment="1" applyProtection="1">
      <alignment horizontal="center" vertical="center"/>
    </xf>
    <xf numFmtId="182" fontId="46" fillId="0" borderId="49" xfId="0" applyNumberFormat="1" applyFont="1" applyFill="1" applyBorder="1" applyAlignment="1" applyProtection="1">
      <alignment horizontal="center" vertical="center"/>
    </xf>
    <xf numFmtId="0" fontId="53" fillId="0" borderId="0" xfId="0" applyFont="1" applyFill="1" applyBorder="1" applyAlignment="1" applyProtection="1">
      <alignment vertical="center" wrapText="1"/>
    </xf>
    <xf numFmtId="0" fontId="87" fillId="0" borderId="0" xfId="0" applyFont="1" applyFill="1" applyBorder="1" applyAlignment="1" applyProtection="1">
      <alignment vertical="center" wrapText="1"/>
    </xf>
    <xf numFmtId="0" fontId="45" fillId="3" borderId="73" xfId="0" applyFont="1" applyFill="1" applyBorder="1" applyAlignment="1" applyProtection="1">
      <alignment vertical="center"/>
      <protection locked="0"/>
    </xf>
    <xf numFmtId="0" fontId="45" fillId="3" borderId="92" xfId="0" applyFont="1" applyFill="1" applyBorder="1" applyAlignment="1" applyProtection="1">
      <alignment vertical="center"/>
      <protection locked="0"/>
    </xf>
    <xf numFmtId="0" fontId="45" fillId="3" borderId="99" xfId="0" applyFont="1" applyFill="1" applyBorder="1" applyAlignment="1" applyProtection="1">
      <alignment vertical="center"/>
      <protection locked="0"/>
    </xf>
    <xf numFmtId="0" fontId="45" fillId="0" borderId="0" xfId="0" applyFont="1" applyBorder="1" applyAlignment="1" applyProtection="1">
      <alignment horizontal="center"/>
      <protection locked="0"/>
    </xf>
    <xf numFmtId="0" fontId="45" fillId="0" borderId="0" xfId="0" applyFont="1" applyAlignment="1" applyProtection="1">
      <alignment horizontal="center"/>
      <protection locked="0"/>
    </xf>
    <xf numFmtId="0" fontId="45" fillId="0" borderId="0" xfId="0" applyFont="1" applyBorder="1" applyAlignment="1" applyProtection="1">
      <alignment horizontal="left"/>
      <protection locked="0"/>
    </xf>
    <xf numFmtId="0" fontId="99" fillId="21" borderId="152" xfId="10" applyFont="1" applyBorder="1" applyAlignment="1" applyProtection="1">
      <alignment vertical="center" wrapText="1"/>
    </xf>
    <xf numFmtId="0" fontId="46" fillId="0" borderId="65" xfId="0" applyFont="1" applyBorder="1" applyAlignment="1" applyProtection="1">
      <alignment vertical="center" wrapText="1"/>
      <protection locked="0"/>
    </xf>
    <xf numFmtId="9" fontId="46" fillId="0" borderId="65" xfId="0" applyNumberFormat="1" applyFont="1" applyBorder="1" applyAlignment="1" applyProtection="1">
      <alignment horizontal="center" vertical="center"/>
    </xf>
    <xf numFmtId="0" fontId="46" fillId="0" borderId="126" xfId="0" applyFont="1" applyBorder="1" applyAlignment="1" applyProtection="1">
      <alignment horizontal="center" vertical="center"/>
      <protection locked="0"/>
    </xf>
    <xf numFmtId="0" fontId="47" fillId="23" borderId="104" xfId="0" applyFont="1" applyFill="1" applyBorder="1" applyAlignment="1" applyProtection="1">
      <alignment horizontal="center" vertical="center"/>
    </xf>
    <xf numFmtId="9" fontId="34" fillId="0" borderId="65" xfId="0" applyNumberFormat="1" applyFont="1" applyBorder="1" applyAlignment="1" applyProtection="1">
      <alignment horizontal="center" vertical="center"/>
      <protection locked="0"/>
    </xf>
    <xf numFmtId="0" fontId="34" fillId="0" borderId="12" xfId="0" applyFont="1" applyBorder="1" applyAlignment="1" applyProtection="1">
      <alignment horizontal="left" vertical="center"/>
      <protection locked="0"/>
    </xf>
    <xf numFmtId="0" fontId="34" fillId="0" borderId="109" xfId="0" applyFont="1" applyBorder="1" applyAlignment="1" applyProtection="1">
      <alignment horizontal="left" vertical="center"/>
      <protection locked="0"/>
    </xf>
    <xf numFmtId="0" fontId="46" fillId="3" borderId="65" xfId="0" applyFont="1" applyFill="1" applyBorder="1" applyAlignment="1" applyProtection="1">
      <alignment vertical="center" wrapText="1"/>
      <protection locked="0"/>
    </xf>
    <xf numFmtId="0" fontId="46" fillId="0" borderId="109" xfId="0" applyFont="1" applyFill="1" applyBorder="1" applyAlignment="1" applyProtection="1">
      <alignment horizontal="left" vertical="center" wrapText="1" indent="1"/>
      <protection locked="0"/>
    </xf>
    <xf numFmtId="166" fontId="46" fillId="0" borderId="65" xfId="0" applyNumberFormat="1" applyFont="1" applyFill="1" applyBorder="1" applyAlignment="1" applyProtection="1">
      <alignment horizontal="center" vertical="center" wrapText="1"/>
      <protection locked="0"/>
    </xf>
    <xf numFmtId="182" fontId="46" fillId="0" borderId="126" xfId="0" applyNumberFormat="1" applyFont="1" applyFill="1" applyBorder="1" applyAlignment="1" applyProtection="1">
      <alignment horizontal="center" vertical="center"/>
    </xf>
    <xf numFmtId="0" fontId="46" fillId="0" borderId="133" xfId="0" applyFont="1" applyFill="1" applyBorder="1" applyAlignment="1" applyProtection="1">
      <alignment horizontal="left" vertical="center" wrapText="1" indent="1"/>
      <protection locked="0"/>
    </xf>
    <xf numFmtId="0" fontId="46" fillId="0" borderId="71" xfId="0" applyFont="1" applyFill="1" applyBorder="1" applyAlignment="1" applyProtection="1">
      <alignment horizontal="center" vertical="center" wrapText="1"/>
      <protection locked="0"/>
    </xf>
    <xf numFmtId="0" fontId="89" fillId="11" borderId="8" xfId="0" applyFont="1" applyFill="1" applyBorder="1" applyAlignment="1" applyProtection="1">
      <alignment vertical="center"/>
    </xf>
    <xf numFmtId="0" fontId="89" fillId="11" borderId="74" xfId="0" applyFont="1" applyFill="1" applyBorder="1" applyAlignment="1" applyProtection="1">
      <alignment vertical="center"/>
    </xf>
    <xf numFmtId="0" fontId="45" fillId="11" borderId="153" xfId="0" applyFont="1" applyFill="1" applyBorder="1" applyAlignment="1" applyProtection="1">
      <alignment horizontal="left" vertical="center" wrapText="1"/>
      <protection locked="0"/>
    </xf>
    <xf numFmtId="0" fontId="23" fillId="0" borderId="66" xfId="0" applyFont="1" applyBorder="1" applyAlignment="1">
      <alignment horizontal="left"/>
    </xf>
    <xf numFmtId="0" fontId="23" fillId="0" borderId="44" xfId="0" applyFont="1" applyBorder="1" applyAlignment="1">
      <alignment horizontal="left"/>
    </xf>
    <xf numFmtId="0" fontId="23" fillId="0" borderId="73" xfId="0" applyFont="1" applyBorder="1" applyAlignment="1">
      <alignment horizontal="left"/>
    </xf>
    <xf numFmtId="0" fontId="43" fillId="22" borderId="131" xfId="11" applyAlignment="1">
      <alignment horizontal="left"/>
    </xf>
    <xf numFmtId="0" fontId="101" fillId="20" borderId="4" xfId="9" applyFont="1" applyBorder="1"/>
    <xf numFmtId="0" fontId="35" fillId="0" borderId="0" xfId="0" applyFont="1"/>
    <xf numFmtId="0" fontId="4" fillId="20" borderId="4" xfId="9" applyFont="1" applyBorder="1"/>
    <xf numFmtId="0" fontId="3" fillId="20" borderId="4" xfId="9" applyFont="1" applyBorder="1"/>
    <xf numFmtId="0" fontId="46" fillId="0" borderId="13" xfId="0" applyFont="1" applyBorder="1" applyAlignment="1" applyProtection="1">
      <alignment horizontal="center" vertical="center" wrapText="1"/>
      <protection locked="0"/>
    </xf>
    <xf numFmtId="0" fontId="2" fillId="20" borderId="4" xfId="9" applyFont="1" applyBorder="1"/>
    <xf numFmtId="0" fontId="46" fillId="0" borderId="91" xfId="0" applyFont="1" applyFill="1" applyBorder="1" applyAlignment="1" applyProtection="1">
      <alignment horizontal="center" vertical="center" wrapText="1"/>
      <protection locked="0"/>
    </xf>
    <xf numFmtId="0" fontId="46" fillId="0" borderId="9" xfId="0" applyFont="1" applyFill="1" applyBorder="1" applyAlignment="1" applyProtection="1">
      <alignment horizontal="center" vertical="center" wrapText="1"/>
    </xf>
    <xf numFmtId="0" fontId="46" fillId="0" borderId="65" xfId="0" applyNumberFormat="1" applyFont="1" applyFill="1" applyBorder="1" applyAlignment="1" applyProtection="1">
      <alignment horizontal="left" vertical="center" wrapText="1" indent="1"/>
      <protection locked="0"/>
    </xf>
    <xf numFmtId="0" fontId="46" fillId="0" borderId="65" xfId="7" applyNumberFormat="1" applyFont="1" applyFill="1" applyBorder="1" applyAlignment="1" applyProtection="1">
      <alignment horizontal="center" vertical="center" wrapText="1"/>
      <protection locked="0"/>
    </xf>
    <xf numFmtId="49" fontId="46" fillId="0" borderId="65" xfId="7" applyNumberFormat="1" applyFont="1" applyFill="1" applyBorder="1" applyAlignment="1" applyProtection="1">
      <alignment horizontal="center" vertical="center" wrapText="1"/>
      <protection locked="0"/>
    </xf>
    <xf numFmtId="175" fontId="46" fillId="0" borderId="65" xfId="7" applyNumberFormat="1" applyFont="1" applyFill="1" applyBorder="1" applyAlignment="1" applyProtection="1">
      <alignment horizontal="center" vertical="center" wrapText="1"/>
      <protection locked="0"/>
    </xf>
    <xf numFmtId="3" fontId="46" fillId="0" borderId="65" xfId="0" applyNumberFormat="1" applyFont="1" applyFill="1" applyBorder="1" applyAlignment="1" applyProtection="1">
      <alignment horizontal="left" vertical="center" wrapText="1"/>
      <protection locked="0"/>
    </xf>
    <xf numFmtId="0" fontId="46" fillId="0" borderId="83" xfId="0" applyFont="1" applyBorder="1" applyAlignment="1" applyProtection="1">
      <alignment horizontal="center" vertical="center" wrapText="1"/>
      <protection locked="0"/>
    </xf>
    <xf numFmtId="15" fontId="46" fillId="0" borderId="83" xfId="0" applyNumberFormat="1" applyFont="1" applyBorder="1" applyAlignment="1" applyProtection="1">
      <alignment horizontal="center" vertical="center" wrapText="1"/>
      <protection locked="0"/>
    </xf>
    <xf numFmtId="3" fontId="46" fillId="3" borderId="65" xfId="0" applyNumberFormat="1" applyFont="1" applyFill="1" applyBorder="1" applyAlignment="1" applyProtection="1">
      <alignment horizontal="center" vertical="center" wrapText="1"/>
      <protection locked="0"/>
    </xf>
    <xf numFmtId="0" fontId="46" fillId="3" borderId="0" xfId="0" applyFont="1" applyFill="1" applyAlignment="1" applyProtection="1">
      <alignment vertical="center"/>
      <protection locked="0"/>
    </xf>
    <xf numFmtId="3" fontId="46" fillId="0" borderId="65" xfId="0" applyNumberFormat="1" applyFont="1" applyFill="1" applyBorder="1" applyAlignment="1" applyProtection="1">
      <alignment horizontal="center" vertical="center" wrapText="1"/>
      <protection locked="0"/>
    </xf>
    <xf numFmtId="0" fontId="46" fillId="0" borderId="28" xfId="0"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wrapText="1"/>
    </xf>
    <xf numFmtId="0" fontId="46" fillId="0" borderId="1" xfId="0" applyNumberFormat="1" applyFont="1" applyFill="1" applyBorder="1" applyAlignment="1" applyProtection="1">
      <alignment horizontal="left" vertical="center" wrapText="1" indent="1"/>
      <protection locked="0"/>
    </xf>
    <xf numFmtId="0" fontId="46" fillId="0" borderId="1" xfId="7" applyNumberFormat="1" applyFont="1" applyFill="1" applyBorder="1" applyAlignment="1" applyProtection="1">
      <alignment horizontal="center" vertical="center" wrapText="1"/>
      <protection locked="0"/>
    </xf>
    <xf numFmtId="49" fontId="46" fillId="0" borderId="1" xfId="7" applyNumberFormat="1" applyFont="1" applyFill="1" applyBorder="1" applyAlignment="1" applyProtection="1">
      <alignment horizontal="center" vertical="center" wrapText="1"/>
      <protection locked="0"/>
    </xf>
    <xf numFmtId="175" fontId="46" fillId="0" borderId="1" xfId="7" applyNumberFormat="1" applyFont="1" applyFill="1" applyBorder="1" applyAlignment="1" applyProtection="1">
      <alignment horizontal="center" vertical="center" wrapText="1"/>
      <protection locked="0"/>
    </xf>
    <xf numFmtId="3" fontId="46" fillId="3"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6" fillId="3" borderId="0" xfId="0" applyFont="1" applyFill="1" applyBorder="1" applyAlignment="1" applyProtection="1">
      <alignment vertical="center"/>
      <protection locked="0"/>
    </xf>
    <xf numFmtId="0" fontId="102" fillId="21" borderId="130" xfId="10" applyFont="1" applyAlignment="1" applyProtection="1">
      <alignment horizontal="left" vertical="center" wrapText="1"/>
    </xf>
    <xf numFmtId="0" fontId="46" fillId="0" borderId="65" xfId="0" applyFont="1" applyBorder="1" applyAlignment="1" applyProtection="1">
      <alignment horizontal="left" vertical="center"/>
      <protection locked="0"/>
    </xf>
    <xf numFmtId="0" fontId="47" fillId="5" borderId="1" xfId="0" applyFont="1" applyFill="1" applyBorder="1" applyAlignment="1" applyProtection="1">
      <alignment horizontal="center" vertical="center" wrapText="1"/>
    </xf>
    <xf numFmtId="0" fontId="46" fillId="0" borderId="13" xfId="0" applyFont="1" applyBorder="1" applyAlignment="1" applyProtection="1">
      <alignment horizontal="center" vertical="center" wrapText="1"/>
      <protection locked="0"/>
    </xf>
    <xf numFmtId="0" fontId="57" fillId="5" borderId="65" xfId="0" applyFont="1" applyFill="1" applyBorder="1" applyAlignment="1" applyProtection="1">
      <alignment horizontal="center" vertical="center" wrapText="1"/>
    </xf>
    <xf numFmtId="0" fontId="47" fillId="5" borderId="65" xfId="0" applyFont="1" applyFill="1" applyBorder="1" applyAlignment="1" applyProtection="1">
      <alignment horizontal="center" vertical="center" wrapText="1"/>
    </xf>
    <xf numFmtId="0" fontId="90" fillId="0" borderId="0" xfId="0" applyFont="1" applyAlignment="1" applyProtection="1">
      <alignment horizontal="left" vertical="center" wrapText="1"/>
    </xf>
    <xf numFmtId="0" fontId="93" fillId="4" borderId="8" xfId="0" applyFont="1" applyFill="1" applyBorder="1" applyAlignment="1" applyProtection="1">
      <alignment horizontal="center" vertical="center"/>
    </xf>
    <xf numFmtId="0" fontId="46" fillId="0" borderId="1" xfId="0" applyFont="1" applyFill="1" applyBorder="1" applyAlignment="1" applyProtection="1">
      <alignment horizontal="center" vertical="center" wrapText="1"/>
      <protection locked="0"/>
    </xf>
    <xf numFmtId="0" fontId="47" fillId="5" borderId="71" xfId="0" applyFont="1" applyFill="1" applyBorder="1" applyAlignment="1" applyProtection="1">
      <alignment horizontal="center" vertical="center"/>
    </xf>
    <xf numFmtId="0" fontId="46" fillId="0" borderId="13" xfId="0" applyFont="1" applyFill="1" applyBorder="1" applyAlignment="1" applyProtection="1">
      <alignment horizontal="left" vertical="center" wrapText="1"/>
      <protection locked="0"/>
    </xf>
    <xf numFmtId="0" fontId="47" fillId="15" borderId="3" xfId="0" applyFont="1" applyFill="1" applyBorder="1" applyAlignment="1" applyProtection="1">
      <alignment horizontal="center" vertical="center" wrapText="1"/>
    </xf>
    <xf numFmtId="0" fontId="34" fillId="0" borderId="0" xfId="0" applyNumberFormat="1" applyFont="1" applyBorder="1" applyAlignment="1" applyProtection="1">
      <alignment horizontal="center" vertical="center"/>
      <protection locked="0"/>
    </xf>
    <xf numFmtId="3" fontId="34" fillId="0" borderId="27" xfId="0" applyNumberFormat="1" applyFont="1" applyBorder="1" applyAlignment="1" applyProtection="1">
      <alignment horizontal="center" vertical="center"/>
      <protection locked="0"/>
    </xf>
    <xf numFmtId="0" fontId="47" fillId="23" borderId="0" xfId="0" applyFont="1" applyFill="1" applyBorder="1" applyAlignment="1" applyProtection="1">
      <alignment horizontal="center" vertical="center" wrapText="1"/>
    </xf>
    <xf numFmtId="0" fontId="47" fillId="5" borderId="3" xfId="0" applyFont="1" applyFill="1" applyBorder="1" applyAlignment="1" applyProtection="1">
      <alignment horizontal="center" vertical="center" wrapText="1"/>
    </xf>
    <xf numFmtId="0" fontId="87" fillId="0" borderId="0" xfId="0" applyFont="1" applyAlignment="1" applyProtection="1">
      <alignment horizontal="left" vertical="center"/>
    </xf>
    <xf numFmtId="0" fontId="47" fillId="24" borderId="6" xfId="0" applyFont="1" applyFill="1" applyBorder="1" applyAlignment="1" applyProtection="1">
      <alignment horizontal="center" vertical="center"/>
    </xf>
    <xf numFmtId="0" fontId="47" fillId="24" borderId="1" xfId="0" applyFont="1" applyFill="1" applyBorder="1" applyAlignment="1" applyProtection="1">
      <alignment horizontal="center" vertical="center"/>
    </xf>
    <xf numFmtId="0" fontId="47" fillId="24" borderId="13" xfId="0" applyFont="1" applyFill="1" applyBorder="1" applyAlignment="1" applyProtection="1">
      <alignment horizontal="center" vertical="center"/>
    </xf>
    <xf numFmtId="0" fontId="47" fillId="5" borderId="80" xfId="0" applyFont="1" applyFill="1" applyBorder="1" applyAlignment="1" applyProtection="1">
      <alignment horizontal="center" vertical="center"/>
    </xf>
    <xf numFmtId="0" fontId="47" fillId="5" borderId="71" xfId="0" applyFont="1" applyFill="1" applyBorder="1" applyAlignment="1" applyProtection="1">
      <alignment horizontal="center" vertical="center" wrapText="1"/>
    </xf>
    <xf numFmtId="0" fontId="47" fillId="5" borderId="82" xfId="0" applyFont="1" applyFill="1" applyBorder="1" applyAlignment="1" applyProtection="1">
      <alignment horizontal="center" vertical="center" wrapText="1"/>
    </xf>
    <xf numFmtId="0" fontId="47" fillId="23" borderId="71" xfId="0" applyFont="1" applyFill="1" applyBorder="1" applyAlignment="1" applyProtection="1">
      <alignment horizontal="center" vertical="center" wrapText="1"/>
    </xf>
    <xf numFmtId="0" fontId="47" fillId="23" borderId="104" xfId="0" applyFont="1" applyFill="1" applyBorder="1" applyAlignment="1" applyProtection="1">
      <alignment horizontal="center" vertical="center" wrapText="1"/>
    </xf>
    <xf numFmtId="0" fontId="47" fillId="23" borderId="82" xfId="0" applyFont="1" applyFill="1" applyBorder="1" applyAlignment="1" applyProtection="1">
      <alignment horizontal="center" vertical="center" wrapText="1"/>
    </xf>
    <xf numFmtId="0" fontId="47" fillId="24" borderId="104" xfId="0" applyFont="1" applyFill="1" applyBorder="1" applyAlignment="1" applyProtection="1">
      <alignment horizontal="center" vertical="center" wrapText="1"/>
    </xf>
    <xf numFmtId="0" fontId="47" fillId="24" borderId="82" xfId="0" applyFont="1" applyFill="1" applyBorder="1" applyAlignment="1" applyProtection="1">
      <alignment horizontal="center" vertical="center" wrapText="1"/>
    </xf>
    <xf numFmtId="167" fontId="46" fillId="17" borderId="1" xfId="12" applyNumberFormat="1" applyFont="1" applyFill="1" applyBorder="1" applyAlignment="1" applyProtection="1">
      <alignment vertical="center"/>
      <protection locked="0"/>
    </xf>
    <xf numFmtId="167" fontId="46" fillId="17" borderId="79" xfId="1" applyNumberFormat="1" applyFont="1" applyFill="1" applyBorder="1" applyAlignment="1" applyProtection="1">
      <alignment vertical="center"/>
      <protection locked="0"/>
    </xf>
    <xf numFmtId="167" fontId="46" fillId="16" borderId="1" xfId="0" applyNumberFormat="1" applyFont="1" applyFill="1" applyBorder="1" applyAlignment="1" applyProtection="1">
      <alignment vertical="center"/>
    </xf>
    <xf numFmtId="167" fontId="47" fillId="16" borderId="1" xfId="0" applyNumberFormat="1" applyFont="1" applyFill="1" applyBorder="1" applyAlignment="1" applyProtection="1">
      <alignment vertical="center"/>
    </xf>
    <xf numFmtId="176" fontId="47" fillId="24" borderId="60" xfId="0" applyNumberFormat="1" applyFont="1" applyFill="1" applyBorder="1" applyAlignment="1" applyProtection="1">
      <alignment horizontal="center" vertical="center" wrapText="1"/>
    </xf>
    <xf numFmtId="0" fontId="47" fillId="24" borderId="60" xfId="0" applyFont="1" applyFill="1" applyBorder="1" applyAlignment="1" applyProtection="1">
      <alignment horizontal="center" vertical="center" wrapText="1"/>
    </xf>
    <xf numFmtId="0" fontId="47" fillId="24" borderId="129" xfId="0" applyFont="1" applyFill="1" applyBorder="1" applyAlignment="1" applyProtection="1">
      <alignment horizontal="center" vertical="center" wrapText="1"/>
    </xf>
    <xf numFmtId="0" fontId="46" fillId="0" borderId="0" xfId="0" applyFont="1" applyBorder="1" applyProtection="1"/>
    <xf numFmtId="0" fontId="46" fillId="0" borderId="0" xfId="0" applyFont="1" applyAlignment="1" applyProtection="1">
      <alignment vertical="center"/>
    </xf>
    <xf numFmtId="0" fontId="45" fillId="0" borderId="92" xfId="0" applyFont="1" applyFill="1" applyBorder="1" applyAlignment="1" applyProtection="1">
      <alignment vertical="center"/>
    </xf>
    <xf numFmtId="0" fontId="53" fillId="0" borderId="11" xfId="0" applyFont="1" applyFill="1" applyBorder="1" applyAlignment="1" applyProtection="1">
      <alignment vertical="center" wrapText="1"/>
    </xf>
    <xf numFmtId="0" fontId="46" fillId="0" borderId="11" xfId="0" applyFont="1" applyBorder="1" applyProtection="1"/>
    <xf numFmtId="0" fontId="53" fillId="0" borderId="44" xfId="0" applyFont="1" applyFill="1" applyBorder="1" applyAlignment="1" applyProtection="1">
      <alignment horizontal="left" vertical="center"/>
    </xf>
    <xf numFmtId="0" fontId="45" fillId="0" borderId="44" xfId="0" applyFont="1" applyFill="1" applyBorder="1" applyAlignment="1" applyProtection="1">
      <alignment vertical="center"/>
    </xf>
    <xf numFmtId="0" fontId="53" fillId="9" borderId="44" xfId="0" applyFont="1" applyFill="1" applyBorder="1" applyAlignment="1" applyProtection="1">
      <alignment vertical="center" wrapText="1"/>
    </xf>
    <xf numFmtId="0" fontId="45" fillId="0" borderId="27" xfId="0" applyFont="1" applyBorder="1"/>
    <xf numFmtId="0" fontId="45" fillId="0" borderId="27" xfId="0" applyFont="1" applyBorder="1" applyProtection="1"/>
    <xf numFmtId="173" fontId="46" fillId="0" borderId="103" xfId="0" applyNumberFormat="1" applyFont="1" applyFill="1" applyBorder="1" applyAlignment="1" applyProtection="1">
      <alignment horizontal="left" vertical="center" wrapText="1"/>
      <protection locked="0"/>
    </xf>
    <xf numFmtId="0" fontId="87" fillId="0" borderId="0" xfId="0" applyFont="1" applyAlignment="1" applyProtection="1">
      <alignment vertical="center"/>
    </xf>
    <xf numFmtId="0" fontId="46" fillId="0" borderId="12" xfId="0" applyFont="1" applyBorder="1" applyAlignment="1" applyProtection="1">
      <alignment horizontal="left" vertical="center"/>
      <protection locked="0"/>
    </xf>
    <xf numFmtId="0" fontId="46" fillId="0" borderId="13" xfId="0" applyFont="1" applyBorder="1" applyAlignment="1" applyProtection="1">
      <alignment horizontal="left" vertical="center"/>
      <protection locked="0"/>
    </xf>
    <xf numFmtId="0" fontId="46" fillId="0" borderId="4" xfId="0" applyFont="1" applyBorder="1" applyAlignment="1" applyProtection="1">
      <alignment horizontal="left" vertical="center"/>
      <protection locked="0"/>
    </xf>
    <xf numFmtId="0" fontId="46" fillId="0" borderId="76"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6" fillId="3" borderId="67" xfId="0" applyFont="1" applyFill="1" applyBorder="1" applyAlignment="1" applyProtection="1">
      <alignment vertical="center"/>
      <protection locked="0"/>
    </xf>
    <xf numFmtId="173" fontId="46" fillId="0" borderId="109" xfId="0" applyNumberFormat="1" applyFont="1" applyFill="1" applyBorder="1" applyAlignment="1" applyProtection="1">
      <alignment horizontal="left" vertical="center"/>
      <protection locked="0"/>
    </xf>
    <xf numFmtId="173" fontId="46" fillId="0" borderId="4" xfId="0" applyNumberFormat="1" applyFont="1" applyFill="1" applyBorder="1" applyAlignment="1" applyProtection="1">
      <alignment horizontal="left" vertical="center"/>
      <protection locked="0"/>
    </xf>
    <xf numFmtId="173" fontId="46" fillId="0" borderId="103" xfId="0" applyNumberFormat="1" applyFont="1" applyFill="1" applyBorder="1" applyAlignment="1" applyProtection="1">
      <alignment horizontal="left" vertical="center"/>
      <protection locked="0"/>
    </xf>
    <xf numFmtId="173" fontId="46" fillId="0" borderId="108" xfId="0" applyNumberFormat="1" applyFont="1" applyFill="1" applyBorder="1" applyAlignment="1" applyProtection="1">
      <alignment horizontal="left" vertical="center"/>
    </xf>
    <xf numFmtId="0" fontId="46" fillId="3" borderId="10" xfId="0" applyFont="1" applyFill="1" applyBorder="1" applyAlignment="1" applyProtection="1">
      <alignment horizontal="left" vertical="center"/>
    </xf>
    <xf numFmtId="4" fontId="46" fillId="3" borderId="10" xfId="0" applyNumberFormat="1" applyFont="1" applyFill="1" applyBorder="1" applyAlignment="1" applyProtection="1">
      <alignment horizontal="right" vertical="center"/>
    </xf>
    <xf numFmtId="173" fontId="46" fillId="3" borderId="10" xfId="0" applyNumberFormat="1" applyFont="1" applyFill="1" applyBorder="1" applyAlignment="1" applyProtection="1">
      <alignment horizontal="right" vertical="center"/>
    </xf>
    <xf numFmtId="0" fontId="47" fillId="0" borderId="99" xfId="0" applyFont="1" applyFill="1" applyBorder="1" applyAlignment="1" applyProtection="1">
      <alignment horizontal="center" vertical="center"/>
    </xf>
    <xf numFmtId="0" fontId="47" fillId="15" borderId="11" xfId="0" applyFont="1" applyFill="1" applyBorder="1" applyAlignment="1" applyProtection="1">
      <alignment horizontal="center" vertical="center"/>
      <protection locked="0"/>
    </xf>
    <xf numFmtId="0" fontId="47" fillId="8" borderId="10" xfId="0" applyFont="1" applyFill="1" applyBorder="1" applyAlignment="1" applyProtection="1"/>
    <xf numFmtId="0" fontId="47" fillId="8" borderId="89" xfId="0" applyFont="1" applyFill="1" applyBorder="1" applyAlignment="1" applyProtection="1"/>
    <xf numFmtId="0" fontId="46" fillId="3" borderId="89" xfId="0" applyFont="1" applyFill="1" applyBorder="1" applyProtection="1"/>
    <xf numFmtId="171" fontId="46" fillId="3" borderId="11" xfId="1" applyNumberFormat="1" applyFont="1" applyFill="1" applyBorder="1" applyProtection="1"/>
    <xf numFmtId="0" fontId="47" fillId="15" borderId="60" xfId="0" applyFont="1" applyFill="1" applyBorder="1" applyAlignment="1" applyProtection="1">
      <alignment horizontal="center" vertical="center" wrapText="1"/>
    </xf>
    <xf numFmtId="0" fontId="47" fillId="15" borderId="2" xfId="0" applyFont="1" applyFill="1" applyBorder="1" applyAlignment="1" applyProtection="1">
      <alignment horizontal="center" vertical="center" wrapText="1"/>
    </xf>
    <xf numFmtId="0" fontId="47" fillId="8" borderId="72" xfId="0" applyFont="1" applyFill="1" applyBorder="1" applyAlignment="1" applyProtection="1">
      <alignment horizontal="center" vertical="center"/>
      <protection locked="0"/>
    </xf>
    <xf numFmtId="0" fontId="47" fillId="8" borderId="90" xfId="0" applyFont="1" applyFill="1" applyBorder="1" applyAlignment="1" applyProtection="1">
      <alignment horizontal="center" vertical="center"/>
      <protection locked="0"/>
    </xf>
    <xf numFmtId="0" fontId="47" fillId="8" borderId="62" xfId="0" applyFont="1" applyFill="1" applyBorder="1" applyAlignment="1" applyProtection="1">
      <alignment horizontal="center" vertical="center"/>
      <protection locked="0"/>
    </xf>
    <xf numFmtId="0" fontId="47" fillId="8" borderId="136" xfId="0" applyFont="1" applyFill="1" applyBorder="1" applyAlignment="1" applyProtection="1">
      <alignment horizontal="center" vertical="center"/>
      <protection locked="0"/>
    </xf>
    <xf numFmtId="0" fontId="47" fillId="8" borderId="11" xfId="0" applyFont="1" applyFill="1" applyBorder="1" applyAlignment="1" applyProtection="1">
      <alignment horizontal="center" vertical="center"/>
      <protection locked="0"/>
    </xf>
    <xf numFmtId="0" fontId="47" fillId="8" borderId="144" xfId="0" applyFont="1" applyFill="1" applyBorder="1" applyAlignment="1" applyProtection="1">
      <alignment horizontal="center" vertical="center"/>
      <protection locked="0"/>
    </xf>
    <xf numFmtId="0" fontId="47" fillId="8" borderId="132" xfId="0" applyFont="1" applyFill="1" applyBorder="1" applyAlignment="1" applyProtection="1">
      <alignment horizontal="center" vertical="center"/>
      <protection locked="0"/>
    </xf>
    <xf numFmtId="173" fontId="46" fillId="8" borderId="44" xfId="0" applyNumberFormat="1" applyFont="1" applyFill="1" applyBorder="1" applyAlignment="1" applyProtection="1">
      <alignment horizontal="right" vertical="center"/>
    </xf>
    <xf numFmtId="0" fontId="47" fillId="8" borderId="0" xfId="0" applyFont="1" applyFill="1" applyBorder="1" applyAlignment="1" applyProtection="1">
      <alignment horizontal="center"/>
    </xf>
    <xf numFmtId="0" fontId="47" fillId="3" borderId="32" xfId="0" applyFont="1" applyFill="1" applyBorder="1" applyAlignment="1" applyProtection="1">
      <alignment horizontal="left"/>
    </xf>
    <xf numFmtId="0" fontId="65" fillId="3" borderId="32" xfId="0" applyFont="1" applyFill="1" applyBorder="1" applyAlignment="1" applyProtection="1">
      <alignment horizontal="left"/>
    </xf>
    <xf numFmtId="0" fontId="65" fillId="3" borderId="41" xfId="0" applyFont="1" applyFill="1" applyBorder="1" applyAlignment="1" applyProtection="1">
      <alignment horizontal="left"/>
    </xf>
    <xf numFmtId="0" fontId="65" fillId="3" borderId="85" xfId="0" applyFont="1" applyFill="1" applyBorder="1" applyAlignment="1" applyProtection="1">
      <alignment horizontal="left"/>
    </xf>
    <xf numFmtId="0" fontId="46" fillId="3" borderId="40" xfId="0" applyFont="1" applyFill="1" applyBorder="1" applyAlignment="1" applyProtection="1">
      <alignment horizontal="left" vertical="center" wrapText="1"/>
    </xf>
    <xf numFmtId="173" fontId="46" fillId="3" borderId="41" xfId="0" applyNumberFormat="1" applyFont="1" applyFill="1" applyBorder="1" applyAlignment="1" applyProtection="1">
      <alignment horizontal="right" vertical="center"/>
    </xf>
    <xf numFmtId="173" fontId="46" fillId="3" borderId="85" xfId="0" applyNumberFormat="1" applyFont="1" applyFill="1" applyBorder="1" applyAlignment="1" applyProtection="1">
      <alignment horizontal="right" vertical="center"/>
    </xf>
    <xf numFmtId="0" fontId="46" fillId="0" borderId="32" xfId="0" applyFont="1" applyFill="1" applyBorder="1" applyAlignment="1" applyProtection="1">
      <alignment horizontal="left" vertical="center"/>
    </xf>
    <xf numFmtId="0" fontId="46" fillId="0" borderId="42" xfId="0" applyFont="1" applyFill="1" applyBorder="1" applyAlignment="1" applyProtection="1">
      <alignment horizontal="left" vertical="center"/>
    </xf>
    <xf numFmtId="0" fontId="47" fillId="23" borderId="66" xfId="0" applyFont="1" applyFill="1" applyBorder="1" applyAlignment="1" applyProtection="1">
      <alignment horizontal="center" vertical="center"/>
    </xf>
    <xf numFmtId="0" fontId="47" fillId="23" borderId="84" xfId="0" applyFont="1" applyFill="1" applyBorder="1" applyAlignment="1" applyProtection="1">
      <alignment horizontal="center" vertical="center"/>
    </xf>
    <xf numFmtId="0" fontId="47" fillId="23" borderId="107" xfId="0" applyFont="1" applyFill="1" applyBorder="1" applyAlignment="1" applyProtection="1">
      <alignment horizontal="center" vertical="center"/>
      <protection locked="0"/>
    </xf>
    <xf numFmtId="0" fontId="47" fillId="0" borderId="94" xfId="0" applyFont="1" applyFill="1" applyBorder="1" applyAlignment="1" applyProtection="1">
      <alignment horizontal="left" vertical="center" wrapText="1"/>
    </xf>
    <xf numFmtId="0" fontId="46" fillId="0" borderId="94" xfId="0" applyFont="1" applyFill="1" applyBorder="1" applyAlignment="1" applyProtection="1">
      <alignment wrapText="1"/>
    </xf>
    <xf numFmtId="0" fontId="47" fillId="0" borderId="94" xfId="0" applyFont="1" applyFill="1" applyBorder="1" applyAlignment="1" applyProtection="1">
      <alignment horizontal="center" vertical="center"/>
    </xf>
    <xf numFmtId="0" fontId="47" fillId="0" borderId="41" xfId="0" applyFont="1" applyFill="1" applyBorder="1" applyAlignment="1" applyProtection="1">
      <alignment horizontal="center" vertical="center" wrapText="1"/>
    </xf>
    <xf numFmtId="0" fontId="46" fillId="0" borderId="94"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7" fillId="0" borderId="41" xfId="0" applyFont="1" applyFill="1" applyBorder="1" applyAlignment="1" applyProtection="1">
      <alignment horizontal="center" vertical="center"/>
    </xf>
    <xf numFmtId="0" fontId="47" fillId="0" borderId="94" xfId="0" applyFont="1" applyFill="1" applyBorder="1" applyAlignment="1" applyProtection="1">
      <alignment horizontal="center" vertical="center" wrapText="1"/>
    </xf>
    <xf numFmtId="0" fontId="46" fillId="0" borderId="41" xfId="0" applyFont="1" applyFill="1" applyBorder="1" applyAlignment="1" applyProtection="1">
      <alignment horizontal="center" vertical="center" wrapText="1"/>
    </xf>
    <xf numFmtId="0" fontId="46" fillId="0" borderId="94" xfId="0" applyFont="1" applyFill="1" applyBorder="1" applyAlignment="1" applyProtection="1">
      <alignment horizontal="center" vertical="center" wrapText="1"/>
    </xf>
    <xf numFmtId="0" fontId="46" fillId="0" borderId="85" xfId="0" applyFont="1" applyFill="1" applyBorder="1" applyAlignment="1" applyProtection="1">
      <alignment horizontal="center" vertical="center" wrapText="1"/>
    </xf>
    <xf numFmtId="0" fontId="47" fillId="23" borderId="44" xfId="0" applyFont="1" applyFill="1" applyBorder="1" applyAlignment="1" applyProtection="1">
      <alignment vertical="center"/>
    </xf>
    <xf numFmtId="0" fontId="46" fillId="23" borderId="44" xfId="0" applyFont="1" applyFill="1" applyBorder="1"/>
    <xf numFmtId="0" fontId="46" fillId="23" borderId="145" xfId="0" applyFont="1" applyFill="1" applyBorder="1"/>
    <xf numFmtId="0" fontId="46" fillId="23" borderId="36" xfId="0" applyFont="1" applyFill="1" applyBorder="1" applyAlignment="1" applyProtection="1">
      <alignment vertical="center"/>
    </xf>
    <xf numFmtId="0" fontId="47" fillId="23" borderId="146" xfId="0" applyFont="1" applyFill="1" applyBorder="1" applyAlignment="1" applyProtection="1"/>
    <xf numFmtId="0" fontId="46" fillId="3" borderId="0" xfId="0" applyFont="1" applyFill="1" applyBorder="1" applyAlignment="1" applyProtection="1">
      <alignment vertical="center"/>
    </xf>
    <xf numFmtId="0" fontId="47" fillId="3" borderId="0" xfId="0" applyFont="1" applyFill="1" applyBorder="1" applyAlignment="1" applyProtection="1">
      <alignment horizontal="center" vertical="center"/>
    </xf>
    <xf numFmtId="0" fontId="47" fillId="3" borderId="10" xfId="0" applyFont="1" applyFill="1" applyBorder="1" applyAlignment="1" applyProtection="1"/>
    <xf numFmtId="0" fontId="47" fillId="23" borderId="97" xfId="0" applyFont="1" applyFill="1" applyBorder="1" applyAlignment="1" applyProtection="1">
      <alignment horizontal="center" vertical="center" wrapText="1"/>
    </xf>
    <xf numFmtId="0" fontId="47" fillId="23" borderId="97" xfId="0" applyFont="1" applyFill="1" applyBorder="1" applyAlignment="1" applyProtection="1">
      <alignment horizontal="center" vertical="center"/>
    </xf>
    <xf numFmtId="0" fontId="47" fillId="23" borderId="108" xfId="0" applyFont="1" applyFill="1" applyBorder="1" applyAlignment="1" applyProtection="1">
      <alignment horizontal="center" vertical="center" wrapText="1"/>
    </xf>
    <xf numFmtId="182" fontId="46" fillId="0" borderId="65" xfId="0" applyNumberFormat="1" applyFont="1" applyFill="1" applyBorder="1" applyAlignment="1" applyProtection="1">
      <alignment horizontal="center" vertical="center"/>
      <protection locked="0"/>
    </xf>
    <xf numFmtId="182" fontId="46" fillId="23" borderId="65" xfId="0" applyNumberFormat="1" applyFont="1" applyFill="1" applyBorder="1" applyAlignment="1" applyProtection="1">
      <alignment horizontal="center" vertical="center"/>
    </xf>
    <xf numFmtId="182" fontId="46" fillId="0" borderId="1" xfId="0" applyNumberFormat="1" applyFont="1" applyFill="1" applyBorder="1" applyAlignment="1" applyProtection="1">
      <alignment horizontal="center" vertical="center"/>
      <protection locked="0"/>
    </xf>
    <xf numFmtId="182" fontId="46" fillId="23" borderId="1" xfId="0" applyNumberFormat="1" applyFont="1" applyFill="1" applyBorder="1" applyAlignment="1" applyProtection="1">
      <alignment horizontal="center" vertical="center"/>
    </xf>
    <xf numFmtId="182" fontId="46" fillId="0" borderId="28" xfId="0" applyNumberFormat="1" applyFont="1" applyFill="1" applyBorder="1" applyAlignment="1" applyProtection="1">
      <alignment horizontal="center" vertical="center"/>
      <protection locked="0"/>
    </xf>
    <xf numFmtId="182" fontId="46" fillId="23" borderId="28" xfId="0" applyNumberFormat="1" applyFont="1" applyFill="1" applyBorder="1" applyAlignment="1" applyProtection="1">
      <alignment horizontal="center" vertical="center"/>
    </xf>
    <xf numFmtId="182" fontId="46" fillId="23" borderId="97" xfId="0" applyNumberFormat="1" applyFont="1" applyFill="1" applyBorder="1" applyAlignment="1" applyProtection="1">
      <alignment horizontal="center" vertical="center"/>
    </xf>
    <xf numFmtId="0" fontId="47" fillId="8" borderId="44" xfId="0" applyFont="1" applyFill="1" applyBorder="1" applyAlignment="1" applyProtection="1">
      <alignment horizontal="right" vertical="center"/>
    </xf>
    <xf numFmtId="0" fontId="47" fillId="8" borderId="0" xfId="0" applyFont="1" applyFill="1" applyBorder="1" applyAlignment="1" applyProtection="1">
      <alignment horizontal="right" vertical="center"/>
    </xf>
    <xf numFmtId="173" fontId="46" fillId="8" borderId="0" xfId="0" applyNumberFormat="1" applyFont="1" applyFill="1" applyBorder="1" applyAlignment="1" applyProtection="1">
      <alignment horizontal="right" vertical="center"/>
    </xf>
    <xf numFmtId="173" fontId="47" fillId="8" borderId="0" xfId="0" applyNumberFormat="1" applyFont="1" applyFill="1" applyBorder="1" applyAlignment="1" applyProtection="1">
      <alignment horizontal="right" vertical="center"/>
    </xf>
    <xf numFmtId="0" fontId="46" fillId="8" borderId="0" xfId="0" applyFont="1" applyFill="1" applyBorder="1" applyAlignment="1" applyProtection="1">
      <alignment horizontal="right" vertical="center"/>
    </xf>
    <xf numFmtId="0" fontId="47" fillId="23" borderId="67" xfId="0" applyFont="1" applyFill="1" applyBorder="1" applyAlignment="1" applyProtection="1">
      <alignment horizontal="center" vertical="center" wrapText="1"/>
    </xf>
    <xf numFmtId="0" fontId="106" fillId="3" borderId="0" xfId="0" applyFont="1" applyFill="1" applyBorder="1" applyProtection="1"/>
    <xf numFmtId="0" fontId="47" fillId="24" borderId="0" xfId="0" applyFont="1" applyFill="1" applyBorder="1" applyAlignment="1" applyProtection="1">
      <alignment horizontal="center" vertical="center" wrapText="1"/>
    </xf>
    <xf numFmtId="175" fontId="47" fillId="0" borderId="1" xfId="0" applyNumberFormat="1" applyFont="1" applyFill="1" applyBorder="1" applyAlignment="1" applyProtection="1">
      <alignment horizontal="center" vertical="center" wrapText="1"/>
      <protection locked="0"/>
    </xf>
    <xf numFmtId="175" fontId="47" fillId="0" borderId="71" xfId="0" applyNumberFormat="1" applyFont="1" applyFill="1" applyBorder="1" applyAlignment="1" applyProtection="1">
      <alignment horizontal="center" vertical="center" wrapText="1"/>
      <protection locked="0"/>
    </xf>
    <xf numFmtId="15" fontId="46" fillId="3" borderId="71" xfId="0" applyNumberFormat="1" applyFont="1" applyFill="1" applyBorder="1" applyAlignment="1" applyProtection="1">
      <alignment horizontal="center" vertical="center"/>
      <protection locked="0"/>
    </xf>
    <xf numFmtId="15" fontId="46" fillId="3" borderId="79" xfId="0" applyNumberFormat="1" applyFont="1" applyFill="1" applyBorder="1" applyAlignment="1" applyProtection="1">
      <alignment horizontal="center" vertical="center"/>
      <protection locked="0"/>
    </xf>
    <xf numFmtId="0" fontId="69" fillId="0" borderId="10" xfId="0" applyFont="1" applyFill="1" applyBorder="1" applyAlignment="1" applyProtection="1">
      <alignment vertical="center"/>
    </xf>
    <xf numFmtId="0" fontId="70" fillId="0" borderId="10" xfId="0" applyFont="1" applyFill="1" applyBorder="1" applyAlignment="1" applyProtection="1">
      <alignment vertical="center"/>
    </xf>
    <xf numFmtId="0" fontId="47" fillId="24" borderId="65" xfId="0" applyFont="1" applyFill="1" applyBorder="1" applyAlignment="1" applyProtection="1">
      <alignment horizontal="center" vertical="center" wrapText="1"/>
    </xf>
    <xf numFmtId="0" fontId="47" fillId="24" borderId="98" xfId="0" applyFont="1" applyFill="1" applyBorder="1" applyAlignment="1" applyProtection="1">
      <alignment horizontal="center" vertical="center" wrapText="1"/>
    </xf>
    <xf numFmtId="0" fontId="46" fillId="0" borderId="106" xfId="0" applyFont="1" applyFill="1" applyBorder="1" applyAlignment="1" applyProtection="1">
      <alignment horizontal="left" vertical="center"/>
      <protection locked="0"/>
    </xf>
    <xf numFmtId="0" fontId="46" fillId="0" borderId="61" xfId="0" applyFont="1" applyFill="1" applyBorder="1" applyAlignment="1" applyProtection="1">
      <alignment horizontal="left" vertical="center"/>
      <protection locked="0"/>
    </xf>
    <xf numFmtId="0" fontId="46" fillId="0" borderId="75" xfId="0" applyFont="1" applyFill="1" applyBorder="1" applyAlignment="1" applyProtection="1">
      <alignment horizontal="left" vertical="center"/>
      <protection locked="0"/>
    </xf>
    <xf numFmtId="0" fontId="94" fillId="11" borderId="96" xfId="0" applyFont="1" applyFill="1" applyBorder="1" applyAlignment="1" applyProtection="1">
      <alignment horizontal="center" vertical="center"/>
    </xf>
    <xf numFmtId="0" fontId="94" fillId="11" borderId="8" xfId="0" applyFont="1" applyFill="1" applyBorder="1" applyAlignment="1" applyProtection="1">
      <alignment horizontal="center" vertical="center"/>
    </xf>
    <xf numFmtId="0" fontId="94" fillId="11" borderId="78" xfId="0" applyFont="1" applyFill="1" applyBorder="1" applyAlignment="1" applyProtection="1">
      <alignment horizontal="center" vertical="center"/>
    </xf>
    <xf numFmtId="49" fontId="107" fillId="8" borderId="117" xfId="0" applyNumberFormat="1" applyFont="1" applyFill="1" applyBorder="1" applyAlignment="1" applyProtection="1">
      <alignment vertical="center" wrapText="1"/>
      <protection locked="0"/>
    </xf>
    <xf numFmtId="49" fontId="107" fillId="8" borderId="148" xfId="0" applyNumberFormat="1" applyFont="1" applyFill="1" applyBorder="1" applyAlignment="1" applyProtection="1">
      <alignment vertical="center" wrapText="1"/>
      <protection locked="0"/>
    </xf>
    <xf numFmtId="0" fontId="94" fillId="11" borderId="3" xfId="0" applyFont="1" applyFill="1" applyBorder="1" applyAlignment="1" applyProtection="1">
      <alignment horizontal="center" vertical="center"/>
    </xf>
    <xf numFmtId="0" fontId="46" fillId="0" borderId="1" xfId="0" applyFont="1" applyFill="1" applyBorder="1" applyAlignment="1" applyProtection="1">
      <alignment horizontal="left" vertical="center" wrapText="1" indent="1"/>
      <protection locked="0"/>
    </xf>
    <xf numFmtId="0" fontId="46" fillId="0" borderId="13" xfId="0" applyFont="1" applyFill="1" applyBorder="1" applyAlignment="1" applyProtection="1">
      <alignment horizontal="left" vertical="center" wrapText="1" indent="1"/>
    </xf>
    <xf numFmtId="0" fontId="46" fillId="0" borderId="1" xfId="0" applyFont="1" applyFill="1" applyBorder="1" applyAlignment="1" applyProtection="1">
      <alignment horizontal="left" vertical="center" wrapText="1" indent="1"/>
    </xf>
    <xf numFmtId="0" fontId="46" fillId="8" borderId="1" xfId="0" applyFont="1" applyFill="1" applyBorder="1" applyAlignment="1" applyProtection="1">
      <alignment vertical="center" wrapText="1"/>
      <protection locked="0"/>
    </xf>
    <xf numFmtId="0" fontId="46" fillId="3" borderId="1" xfId="0" applyFont="1" applyFill="1" applyBorder="1" applyAlignment="1" applyProtection="1">
      <alignment vertical="center"/>
      <protection locked="0"/>
    </xf>
    <xf numFmtId="3" fontId="46" fillId="0" borderId="13" xfId="0" applyNumberFormat="1" applyFont="1" applyFill="1" applyBorder="1" applyAlignment="1" applyProtection="1">
      <alignment horizontal="center" vertical="center" wrapText="1"/>
      <protection locked="0"/>
    </xf>
    <xf numFmtId="9" fontId="46" fillId="26" borderId="13" xfId="0" applyNumberFormat="1" applyFont="1" applyFill="1" applyBorder="1" applyAlignment="1" applyProtection="1">
      <alignment horizontal="center" vertical="center" wrapText="1"/>
    </xf>
    <xf numFmtId="49" fontId="46" fillId="0" borderId="13" xfId="0" applyNumberFormat="1" applyFont="1" applyFill="1" applyBorder="1" applyAlignment="1" applyProtection="1">
      <alignment horizontal="center" vertical="center" wrapText="1"/>
      <protection locked="0"/>
    </xf>
    <xf numFmtId="0" fontId="46" fillId="0" borderId="16" xfId="0" applyFont="1" applyFill="1" applyBorder="1" applyAlignment="1" applyProtection="1">
      <alignment horizontal="left" vertical="center" wrapText="1" indent="1"/>
      <protection locked="0"/>
    </xf>
    <xf numFmtId="3" fontId="46" fillId="0" borderId="1" xfId="0" applyNumberFormat="1" applyFont="1" applyFill="1" applyBorder="1" applyAlignment="1" applyProtection="1">
      <alignment horizontal="center" vertical="center" wrapText="1"/>
      <protection locked="0"/>
    </xf>
    <xf numFmtId="9" fontId="46" fillId="26" borderId="1" xfId="0" applyNumberFormat="1" applyFont="1" applyFill="1" applyBorder="1" applyAlignment="1" applyProtection="1">
      <alignment horizontal="center" vertical="center" wrapText="1"/>
    </xf>
    <xf numFmtId="3" fontId="46" fillId="0" borderId="16" xfId="0" applyNumberFormat="1" applyFont="1" applyFill="1" applyBorder="1" applyAlignment="1" applyProtection="1">
      <alignment horizontal="center" vertical="center" wrapText="1"/>
      <protection locked="0"/>
    </xf>
    <xf numFmtId="49" fontId="46" fillId="0" borderId="1" xfId="0" applyNumberFormat="1" applyFont="1" applyFill="1" applyBorder="1" applyAlignment="1" applyProtection="1">
      <alignment horizontal="center" vertical="center"/>
      <protection locked="0"/>
    </xf>
    <xf numFmtId="3" fontId="46" fillId="0" borderId="1" xfId="0" applyNumberFormat="1" applyFont="1" applyFill="1" applyBorder="1" applyAlignment="1" applyProtection="1">
      <alignment horizontal="center" vertical="center"/>
      <protection locked="0"/>
    </xf>
    <xf numFmtId="3" fontId="46" fillId="0" borderId="6" xfId="0" applyNumberFormat="1" applyFont="1" applyFill="1" applyBorder="1" applyAlignment="1" applyProtection="1">
      <alignment horizontal="center" vertical="center"/>
      <protection locked="0"/>
    </xf>
    <xf numFmtId="0" fontId="97" fillId="0" borderId="1" xfId="0" applyFont="1" applyFill="1" applyBorder="1" applyAlignment="1" applyProtection="1">
      <alignment horizontal="center" wrapText="1"/>
    </xf>
    <xf numFmtId="0" fontId="47" fillId="5" borderId="8" xfId="0" applyFont="1" applyFill="1" applyBorder="1" applyAlignment="1" applyProtection="1">
      <alignment horizontal="center" vertical="center" wrapText="1"/>
    </xf>
    <xf numFmtId="0" fontId="47" fillId="5" borderId="3" xfId="0" applyFont="1" applyFill="1" applyBorder="1" applyAlignment="1" applyProtection="1">
      <alignment horizontal="center" vertical="center" wrapText="1"/>
    </xf>
    <xf numFmtId="0" fontId="47" fillId="5" borderId="95" xfId="0" applyFont="1" applyFill="1" applyBorder="1" applyAlignment="1" applyProtection="1">
      <alignment horizontal="center" vertical="center" wrapText="1"/>
    </xf>
    <xf numFmtId="0" fontId="47" fillId="5" borderId="12" xfId="0" applyFont="1" applyFill="1" applyBorder="1" applyAlignment="1" applyProtection="1">
      <alignment horizontal="center" vertical="center" wrapText="1"/>
    </xf>
    <xf numFmtId="178" fontId="46" fillId="16" borderId="142" xfId="14" applyNumberFormat="1" applyFont="1" applyFill="1" applyBorder="1" applyAlignment="1" applyProtection="1">
      <alignment vertical="center"/>
    </xf>
    <xf numFmtId="49" fontId="107" fillId="8" borderId="151" xfId="0" applyNumberFormat="1" applyFont="1" applyFill="1" applyBorder="1" applyAlignment="1" applyProtection="1">
      <alignment vertical="center" wrapText="1"/>
      <protection locked="0"/>
    </xf>
    <xf numFmtId="0" fontId="47" fillId="5" borderId="109" xfId="0" applyFont="1" applyFill="1" applyBorder="1" applyAlignment="1" applyProtection="1">
      <alignment horizontal="center" vertical="center" wrapText="1"/>
    </xf>
    <xf numFmtId="0" fontId="46" fillId="0" borderId="10" xfId="0" applyFont="1" applyFill="1" applyBorder="1" applyProtection="1"/>
    <xf numFmtId="0" fontId="47" fillId="5" borderId="78" xfId="0" applyFont="1" applyFill="1" applyBorder="1" applyAlignment="1" applyProtection="1">
      <alignment horizontal="center" vertical="center" wrapText="1"/>
    </xf>
    <xf numFmtId="178" fontId="46" fillId="16" borderId="118" xfId="14" applyNumberFormat="1" applyFont="1" applyFill="1" applyBorder="1" applyAlignment="1" applyProtection="1">
      <alignment vertical="center"/>
    </xf>
    <xf numFmtId="178" fontId="46" fillId="16" borderId="140" xfId="14" applyNumberFormat="1" applyFont="1" applyFill="1" applyBorder="1" applyAlignment="1" applyProtection="1">
      <alignment vertical="center"/>
    </xf>
    <xf numFmtId="178" fontId="46" fillId="16" borderId="119" xfId="14" applyNumberFormat="1" applyFont="1" applyFill="1" applyBorder="1" applyAlignment="1" applyProtection="1">
      <alignment vertical="center"/>
    </xf>
    <xf numFmtId="178" fontId="47" fillId="16" borderId="97" xfId="14" applyNumberFormat="1" applyFont="1" applyFill="1" applyBorder="1" applyAlignment="1" applyProtection="1">
      <alignment vertical="center"/>
    </xf>
    <xf numFmtId="49" fontId="46" fillId="17" borderId="139" xfId="0" applyNumberFormat="1" applyFont="1" applyFill="1" applyBorder="1" applyAlignment="1" applyProtection="1">
      <alignment vertical="center"/>
      <protection locked="0"/>
    </xf>
    <xf numFmtId="178" fontId="47" fillId="16" borderId="108" xfId="14" applyNumberFormat="1" applyFont="1" applyFill="1" applyBorder="1" applyAlignment="1" applyProtection="1">
      <alignment vertical="center"/>
    </xf>
    <xf numFmtId="0" fontId="47" fillId="16" borderId="82" xfId="0" applyFont="1" applyFill="1" applyBorder="1" applyAlignment="1" applyProtection="1">
      <alignment horizontal="center" vertical="center" wrapText="1"/>
    </xf>
    <xf numFmtId="178" fontId="46" fillId="16" borderId="1" xfId="7" applyNumberFormat="1" applyFont="1" applyFill="1" applyBorder="1" applyAlignment="1" applyProtection="1">
      <alignment horizontal="center" vertical="center"/>
    </xf>
    <xf numFmtId="178" fontId="46" fillId="16" borderId="28" xfId="7" applyNumberFormat="1" applyFont="1" applyFill="1" applyBorder="1" applyAlignment="1" applyProtection="1">
      <alignment horizontal="center" vertical="center"/>
    </xf>
    <xf numFmtId="167" fontId="47" fillId="16" borderId="1" xfId="0" applyNumberFormat="1" applyFont="1" applyFill="1" applyBorder="1" applyAlignment="1" applyProtection="1">
      <alignment vertical="center"/>
      <protection locked="0"/>
    </xf>
    <xf numFmtId="9" fontId="46" fillId="16" borderId="1" xfId="7" applyFont="1" applyFill="1" applyBorder="1" applyAlignment="1" applyProtection="1">
      <alignment horizontal="center" vertical="center"/>
    </xf>
    <xf numFmtId="0" fontId="47" fillId="23" borderId="44" xfId="0" applyFont="1" applyFill="1" applyBorder="1" applyAlignment="1" applyProtection="1">
      <alignment horizontal="center" vertical="center" wrapText="1"/>
    </xf>
    <xf numFmtId="0" fontId="47" fillId="23" borderId="84" xfId="0" applyFont="1" applyFill="1" applyBorder="1" applyAlignment="1" applyProtection="1">
      <alignment horizontal="center" vertical="center" wrapText="1"/>
    </xf>
    <xf numFmtId="0" fontId="47" fillId="23" borderId="89" xfId="0" applyFont="1" applyFill="1" applyBorder="1" applyAlignment="1" applyProtection="1">
      <alignment horizontal="center" vertical="center" wrapText="1"/>
    </xf>
    <xf numFmtId="0" fontId="47" fillId="23" borderId="60" xfId="0" applyFont="1" applyFill="1" applyBorder="1" applyAlignment="1" applyProtection="1">
      <alignment horizontal="center" vertical="center" wrapText="1"/>
    </xf>
    <xf numFmtId="0" fontId="47" fillId="16" borderId="60" xfId="0" applyFont="1" applyFill="1" applyBorder="1" applyAlignment="1" applyProtection="1">
      <alignment horizontal="center" vertical="center" wrapText="1"/>
    </xf>
    <xf numFmtId="0" fontId="82" fillId="6" borderId="12" xfId="0" applyFont="1" applyFill="1" applyBorder="1" applyAlignment="1" applyProtection="1">
      <alignment horizontal="left" vertical="center"/>
      <protection locked="0"/>
    </xf>
    <xf numFmtId="178" fontId="46" fillId="16" borderId="65" xfId="7" applyNumberFormat="1" applyFont="1" applyFill="1" applyBorder="1" applyAlignment="1" applyProtection="1">
      <alignment horizontal="center" vertical="center"/>
    </xf>
    <xf numFmtId="0" fontId="47" fillId="23" borderId="72" xfId="0" applyFont="1" applyFill="1" applyBorder="1" applyAlignment="1" applyProtection="1">
      <alignment horizontal="center" vertical="center" wrapText="1"/>
    </xf>
    <xf numFmtId="167" fontId="47" fillId="16" borderId="3" xfId="0" applyNumberFormat="1" applyFont="1" applyFill="1" applyBorder="1" applyAlignment="1" applyProtection="1">
      <alignment vertical="center"/>
    </xf>
    <xf numFmtId="9" fontId="46" fillId="16" borderId="65" xfId="7" applyFont="1" applyFill="1" applyBorder="1" applyAlignment="1" applyProtection="1">
      <alignment horizontal="center" vertical="center"/>
    </xf>
    <xf numFmtId="0" fontId="47" fillId="23" borderId="14" xfId="0" applyFont="1" applyFill="1" applyBorder="1" applyAlignment="1" applyProtection="1">
      <alignment horizontal="center" vertical="center" wrapText="1"/>
    </xf>
    <xf numFmtId="167" fontId="47" fillId="16" borderId="65" xfId="0" applyNumberFormat="1" applyFont="1" applyFill="1" applyBorder="1" applyAlignment="1" applyProtection="1">
      <alignment vertical="center"/>
    </xf>
    <xf numFmtId="173" fontId="47" fillId="6" borderId="83" xfId="0" applyNumberFormat="1" applyFont="1" applyFill="1" applyBorder="1" applyAlignment="1" applyProtection="1">
      <alignment horizontal="right" vertical="center" wrapText="1"/>
      <protection locked="0"/>
    </xf>
    <xf numFmtId="173" fontId="47" fillId="6" borderId="126" xfId="0" applyNumberFormat="1" applyFont="1" applyFill="1" applyBorder="1" applyAlignment="1" applyProtection="1">
      <alignment horizontal="right" vertical="center" wrapText="1"/>
      <protection locked="0"/>
    </xf>
    <xf numFmtId="0" fontId="47" fillId="23" borderId="127" xfId="0" applyFont="1" applyFill="1" applyBorder="1" applyAlignment="1" applyProtection="1">
      <alignment horizontal="center" vertical="center" wrapText="1"/>
    </xf>
    <xf numFmtId="0" fontId="46" fillId="0" borderId="109" xfId="0" applyFont="1" applyBorder="1" applyAlignment="1" applyProtection="1">
      <alignment horizontal="left" vertical="center" wrapText="1"/>
      <protection locked="0"/>
    </xf>
    <xf numFmtId="0" fontId="46" fillId="0" borderId="4" xfId="0" applyFont="1" applyBorder="1" applyAlignment="1" applyProtection="1">
      <alignment horizontal="left" vertical="center" wrapText="1"/>
      <protection locked="0"/>
    </xf>
    <xf numFmtId="0" fontId="46" fillId="0" borderId="13" xfId="0" applyFont="1" applyFill="1" applyBorder="1" applyAlignment="1" applyProtection="1">
      <alignment horizontal="left" vertical="center" wrapText="1"/>
      <protection locked="0"/>
    </xf>
    <xf numFmtId="0" fontId="46" fillId="0" borderId="23" xfId="0" applyFont="1" applyFill="1" applyBorder="1" applyAlignment="1" applyProtection="1">
      <alignment horizontal="left" vertical="center" wrapText="1"/>
      <protection locked="0"/>
    </xf>
    <xf numFmtId="0" fontId="46" fillId="0" borderId="13" xfId="0" applyFont="1" applyFill="1" applyBorder="1" applyAlignment="1" applyProtection="1">
      <alignment horizontal="center" vertical="center" wrapText="1"/>
      <protection locked="0"/>
    </xf>
    <xf numFmtId="0" fontId="46" fillId="0" borderId="6" xfId="0" applyFont="1" applyFill="1" applyBorder="1" applyAlignment="1" applyProtection="1">
      <alignment horizontal="center" vertical="center" wrapText="1"/>
      <protection locked="0"/>
    </xf>
    <xf numFmtId="0" fontId="46" fillId="0" borderId="4" xfId="0" applyFont="1" applyFill="1" applyBorder="1" applyAlignment="1" applyProtection="1">
      <alignment horizontal="left" vertical="center" wrapText="1"/>
      <protection locked="0"/>
    </xf>
    <xf numFmtId="0" fontId="46" fillId="0" borderId="109" xfId="0" applyFont="1" applyFill="1" applyBorder="1" applyAlignment="1" applyProtection="1">
      <alignment horizontal="left" vertical="center" wrapText="1"/>
      <protection locked="0"/>
    </xf>
    <xf numFmtId="0" fontId="46" fillId="11" borderId="116" xfId="0" applyFont="1" applyFill="1" applyBorder="1" applyAlignment="1" applyProtection="1">
      <alignment vertical="top" wrapText="1"/>
      <protection locked="0"/>
    </xf>
    <xf numFmtId="0" fontId="46" fillId="11" borderId="142" xfId="0" applyFont="1" applyFill="1" applyBorder="1" applyAlignment="1" applyProtection="1">
      <alignment vertical="top" wrapText="1"/>
      <protection locked="0"/>
    </xf>
    <xf numFmtId="0" fontId="46" fillId="11" borderId="151" xfId="0" applyFont="1" applyFill="1" applyBorder="1" applyAlignment="1" applyProtection="1">
      <alignment vertical="top" wrapText="1"/>
      <protection locked="0"/>
    </xf>
    <xf numFmtId="0" fontId="46" fillId="11" borderId="11" xfId="0" applyFont="1" applyFill="1" applyBorder="1" applyAlignment="1" applyProtection="1">
      <alignment vertical="top" wrapText="1"/>
      <protection locked="0"/>
    </xf>
    <xf numFmtId="0" fontId="46" fillId="11" borderId="122" xfId="0" applyFont="1" applyFill="1" applyBorder="1" applyAlignment="1" applyProtection="1">
      <alignment vertical="top" wrapText="1"/>
      <protection locked="0"/>
    </xf>
    <xf numFmtId="0" fontId="46" fillId="0" borderId="1" xfId="0" applyFont="1" applyBorder="1" applyAlignment="1" applyProtection="1">
      <alignment wrapText="1"/>
    </xf>
    <xf numFmtId="0" fontId="46" fillId="0" borderId="65" xfId="0" applyFont="1" applyBorder="1" applyAlignment="1" applyProtection="1">
      <alignment wrapText="1"/>
      <protection locked="0"/>
    </xf>
    <xf numFmtId="0" fontId="46" fillId="0" borderId="1" xfId="0" applyFont="1" applyBorder="1" applyAlignment="1" applyProtection="1">
      <alignment wrapText="1"/>
      <protection locked="0"/>
    </xf>
    <xf numFmtId="0" fontId="46" fillId="0" borderId="65" xfId="0" applyFont="1" applyBorder="1" applyAlignment="1" applyProtection="1">
      <alignment horizontal="center" vertical="center" wrapText="1"/>
      <protection locked="0"/>
    </xf>
    <xf numFmtId="9" fontId="46" fillId="0" borderId="65" xfId="0" applyNumberFormat="1" applyFont="1" applyBorder="1" applyAlignment="1" applyProtection="1">
      <alignment horizontal="center" vertical="center" wrapText="1"/>
    </xf>
    <xf numFmtId="0" fontId="46" fillId="0" borderId="1" xfId="0" applyFont="1" applyBorder="1" applyAlignment="1" applyProtection="1">
      <alignment horizontal="center" vertical="center" wrapText="1"/>
      <protection locked="0"/>
    </xf>
    <xf numFmtId="9" fontId="46" fillId="0" borderId="1" xfId="0" applyNumberFormat="1" applyFont="1" applyBorder="1" applyAlignment="1" applyProtection="1">
      <alignment horizontal="center" vertical="center" wrapText="1"/>
    </xf>
    <xf numFmtId="182" fontId="46" fillId="0" borderId="65" xfId="0" applyNumberFormat="1" applyFont="1" applyFill="1" applyBorder="1" applyAlignment="1" applyProtection="1">
      <alignment horizontal="center" vertical="center" wrapText="1"/>
    </xf>
    <xf numFmtId="166" fontId="46" fillId="0" borderId="6" xfId="0" applyNumberFormat="1" applyFont="1" applyFill="1" applyBorder="1" applyAlignment="1" applyProtection="1">
      <alignment horizontal="center" vertical="center" wrapText="1"/>
      <protection locked="0"/>
    </xf>
    <xf numFmtId="0" fontId="46" fillId="0" borderId="103" xfId="0" applyFont="1" applyFill="1" applyBorder="1" applyAlignment="1" applyProtection="1">
      <alignment horizontal="left" vertical="center" wrapText="1"/>
      <protection locked="0"/>
    </xf>
    <xf numFmtId="9" fontId="46" fillId="26" borderId="13" xfId="0" applyNumberFormat="1" applyFont="1" applyFill="1" applyBorder="1" applyAlignment="1" applyProtection="1">
      <alignment horizontal="center" vertical="center" wrapText="1"/>
      <protection locked="0"/>
    </xf>
    <xf numFmtId="0" fontId="47" fillId="5" borderId="1" xfId="0" applyFont="1" applyFill="1" applyBorder="1" applyAlignment="1" applyProtection="1">
      <alignment horizontal="center" vertical="center" wrapText="1"/>
    </xf>
    <xf numFmtId="0" fontId="93" fillId="4" borderId="8" xfId="0" applyFont="1" applyFill="1" applyBorder="1" applyAlignment="1" applyProtection="1">
      <alignment horizontal="center" vertical="center"/>
    </xf>
    <xf numFmtId="0" fontId="90" fillId="0" borderId="0" xfId="0" applyFont="1" applyAlignment="1" applyProtection="1">
      <alignment horizontal="left" vertical="center" wrapText="1"/>
    </xf>
    <xf numFmtId="0" fontId="47" fillId="23" borderId="84" xfId="0" applyNumberFormat="1" applyFont="1" applyFill="1" applyBorder="1" applyAlignment="1" applyProtection="1">
      <alignment horizontal="center" vertical="center"/>
    </xf>
    <xf numFmtId="166" fontId="46" fillId="0" borderId="126" xfId="0" applyNumberFormat="1" applyFont="1" applyFill="1" applyBorder="1" applyAlignment="1" applyProtection="1">
      <alignment horizontal="center" vertical="center" wrapText="1"/>
      <protection locked="0"/>
    </xf>
    <xf numFmtId="0" fontId="108" fillId="5" borderId="71" xfId="0" applyFont="1" applyFill="1" applyBorder="1" applyAlignment="1" applyProtection="1">
      <alignment horizontal="center" vertical="center" wrapText="1"/>
    </xf>
    <xf numFmtId="175" fontId="34" fillId="8" borderId="1" xfId="0" applyNumberFormat="1" applyFont="1" applyFill="1" applyBorder="1" applyAlignment="1" applyProtection="1">
      <alignment horizontal="left" vertical="center" indent="1"/>
      <protection locked="0"/>
    </xf>
    <xf numFmtId="9" fontId="46" fillId="0" borderId="65" xfId="0" applyNumberFormat="1" applyFont="1" applyBorder="1" applyAlignment="1" applyProtection="1">
      <alignment horizontal="center" vertical="center" wrapText="1"/>
      <protection locked="0"/>
    </xf>
    <xf numFmtId="9" fontId="46" fillId="0" borderId="1" xfId="0" applyNumberFormat="1" applyFont="1" applyBorder="1" applyAlignment="1" applyProtection="1">
      <alignment horizontal="center" vertical="center" wrapText="1"/>
      <protection locked="0"/>
    </xf>
    <xf numFmtId="9" fontId="46" fillId="0" borderId="65" xfId="0" applyNumberFormat="1" applyFont="1" applyBorder="1" applyAlignment="1" applyProtection="1">
      <alignment horizontal="center" vertical="center"/>
      <protection locked="0"/>
    </xf>
    <xf numFmtId="9" fontId="46" fillId="0" borderId="1" xfId="0" applyNumberFormat="1" applyFont="1" applyBorder="1" applyAlignment="1" applyProtection="1">
      <alignment horizontal="center" vertical="center"/>
      <protection locked="0"/>
    </xf>
    <xf numFmtId="0" fontId="46" fillId="0" borderId="4" xfId="0" applyFont="1" applyBorder="1" applyAlignment="1" applyProtection="1">
      <alignment horizontal="left" vertical="center" wrapText="1"/>
      <protection locked="0"/>
    </xf>
    <xf numFmtId="0" fontId="46" fillId="0" borderId="13" xfId="0" applyFont="1" applyFill="1" applyBorder="1" applyAlignment="1" applyProtection="1">
      <alignment horizontal="left" vertical="center" wrapText="1"/>
      <protection locked="0"/>
    </xf>
    <xf numFmtId="0" fontId="46" fillId="0" borderId="23" xfId="0" applyFont="1" applyFill="1" applyBorder="1" applyAlignment="1" applyProtection="1">
      <alignment horizontal="left" vertical="center" wrapText="1"/>
      <protection locked="0"/>
    </xf>
    <xf numFmtId="0" fontId="46" fillId="0" borderId="1" xfId="0" applyFont="1" applyBorder="1" applyAlignment="1" applyProtection="1">
      <alignment horizontal="left" vertical="center"/>
      <protection locked="0"/>
    </xf>
    <xf numFmtId="0" fontId="46" fillId="0" borderId="13" xfId="0" applyFont="1" applyBorder="1" applyAlignment="1" applyProtection="1">
      <alignment horizontal="center" vertical="center" wrapText="1"/>
      <protection locked="0"/>
    </xf>
    <xf numFmtId="0" fontId="46" fillId="0" borderId="6" xfId="0" applyFont="1" applyFill="1" applyBorder="1" applyAlignment="1" applyProtection="1">
      <alignment horizontal="center" vertical="center" wrapText="1"/>
      <protection locked="0"/>
    </xf>
    <xf numFmtId="0" fontId="45" fillId="3" borderId="28" xfId="0" applyFont="1" applyFill="1" applyBorder="1" applyAlignment="1" applyProtection="1">
      <alignment vertical="center"/>
      <protection locked="0"/>
    </xf>
    <xf numFmtId="0" fontId="45" fillId="3" borderId="91" xfId="0" applyFont="1" applyFill="1" applyBorder="1" applyAlignment="1" applyProtection="1">
      <alignment vertical="center"/>
      <protection locked="0"/>
    </xf>
    <xf numFmtId="3" fontId="34" fillId="0" borderId="102" xfId="0" applyNumberFormat="1" applyFont="1" applyBorder="1" applyAlignment="1" applyProtection="1">
      <alignment horizontal="center" vertical="center"/>
    </xf>
    <xf numFmtId="0" fontId="34" fillId="0" borderId="27" xfId="0" applyFont="1" applyBorder="1" applyAlignment="1" applyProtection="1">
      <alignment horizontal="left" vertical="center"/>
    </xf>
    <xf numFmtId="3" fontId="34" fillId="0" borderId="27" xfId="0" applyNumberFormat="1" applyFont="1" applyBorder="1" applyAlignment="1" applyProtection="1">
      <alignment horizontal="center" vertical="center"/>
    </xf>
    <xf numFmtId="0" fontId="46" fillId="0" borderId="4" xfId="0" applyFont="1" applyBorder="1" applyAlignment="1" applyProtection="1">
      <alignment horizontal="left" vertical="center" wrapText="1"/>
      <protection locked="0"/>
    </xf>
    <xf numFmtId="0" fontId="46" fillId="0" borderId="1" xfId="0" applyFont="1" applyBorder="1" applyAlignment="1" applyProtection="1">
      <alignment horizontal="left" vertical="center"/>
      <protection locked="0"/>
    </xf>
    <xf numFmtId="0" fontId="46" fillId="0" borderId="13" xfId="0" applyFont="1" applyBorder="1" applyAlignment="1" applyProtection="1">
      <alignment horizontal="center" vertical="center" wrapText="1"/>
      <protection locked="0"/>
    </xf>
    <xf numFmtId="0" fontId="46" fillId="0" borderId="4" xfId="0" applyFont="1" applyBorder="1" applyAlignment="1" applyProtection="1">
      <alignment horizontal="left" vertical="center" wrapText="1"/>
      <protection locked="0"/>
    </xf>
    <xf numFmtId="0" fontId="46" fillId="0" borderId="1" xfId="0" applyFont="1" applyBorder="1" applyAlignment="1" applyProtection="1">
      <alignment horizontal="left" vertical="center"/>
      <protection locked="0"/>
    </xf>
    <xf numFmtId="0" fontId="22" fillId="0" borderId="0" xfId="0" applyFont="1" applyFill="1" applyProtection="1"/>
    <xf numFmtId="49" fontId="22" fillId="0" borderId="0" xfId="0" applyNumberFormat="1" applyFont="1" applyFill="1" applyAlignment="1" applyProtection="1">
      <alignment wrapText="1"/>
    </xf>
    <xf numFmtId="0" fontId="6" fillId="0" borderId="0" xfId="0" applyFont="1" applyFill="1" applyProtection="1"/>
    <xf numFmtId="0" fontId="0" fillId="0" borderId="0" xfId="0" applyFill="1" applyProtection="1"/>
    <xf numFmtId="49" fontId="0" fillId="0" borderId="0" xfId="0" applyNumberFormat="1" applyFill="1" applyAlignment="1" applyProtection="1">
      <alignment wrapText="1"/>
    </xf>
    <xf numFmtId="49" fontId="0" fillId="0" borderId="0" xfId="0" applyNumberFormat="1" applyFont="1" applyFill="1" applyAlignment="1" applyProtection="1">
      <alignment wrapText="1"/>
    </xf>
    <xf numFmtId="0" fontId="0" fillId="0" borderId="0" xfId="0" applyFont="1" applyFill="1" applyProtection="1"/>
    <xf numFmtId="0" fontId="6" fillId="13" borderId="0" xfId="0" applyFont="1" applyFill="1" applyProtection="1"/>
    <xf numFmtId="167" fontId="46" fillId="16" borderId="1" xfId="0" applyNumberFormat="1" applyFont="1" applyFill="1" applyBorder="1" applyAlignment="1" applyProtection="1">
      <alignment vertical="center" wrapText="1"/>
    </xf>
    <xf numFmtId="0" fontId="54" fillId="0" borderId="10" xfId="0" applyFont="1" applyFill="1" applyBorder="1" applyAlignment="1" applyProtection="1">
      <alignment vertical="center"/>
    </xf>
    <xf numFmtId="0" fontId="57" fillId="8" borderId="0" xfId="0" applyFont="1" applyFill="1" applyBorder="1" applyAlignment="1" applyProtection="1">
      <alignment horizontal="left" vertical="center"/>
    </xf>
    <xf numFmtId="0" fontId="45" fillId="14" borderId="0" xfId="0" applyFont="1" applyFill="1" applyAlignment="1" applyProtection="1">
      <alignment horizontal="left" vertical="center"/>
    </xf>
    <xf numFmtId="0" fontId="53" fillId="3" borderId="0" xfId="0" applyFont="1" applyFill="1" applyAlignment="1" applyProtection="1">
      <alignment horizontal="left" vertical="center" wrapText="1"/>
    </xf>
    <xf numFmtId="0" fontId="46" fillId="0" borderId="1" xfId="0" applyFont="1" applyBorder="1" applyAlignment="1" applyProtection="1">
      <alignment horizontal="left" vertical="center"/>
      <protection locked="0"/>
    </xf>
    <xf numFmtId="0" fontId="46" fillId="0" borderId="65" xfId="0" applyFont="1" applyBorder="1" applyAlignment="1" applyProtection="1">
      <alignment horizontal="left" vertical="center"/>
      <protection locked="0"/>
    </xf>
    <xf numFmtId="0" fontId="47" fillId="23" borderId="126" xfId="0" applyFont="1" applyFill="1" applyBorder="1" applyAlignment="1" applyProtection="1">
      <alignment horizontal="center" vertical="center" wrapText="1"/>
    </xf>
    <xf numFmtId="0" fontId="57" fillId="23" borderId="79" xfId="0" applyFont="1" applyFill="1" applyBorder="1" applyAlignment="1" applyProtection="1">
      <alignment horizontal="center" vertical="center" wrapText="1"/>
    </xf>
    <xf numFmtId="0" fontId="45" fillId="3" borderId="109" xfId="0" applyFont="1" applyFill="1" applyBorder="1" applyAlignment="1" applyProtection="1">
      <alignment vertical="center"/>
      <protection locked="0"/>
    </xf>
    <xf numFmtId="0" fontId="45" fillId="3" borderId="4" xfId="0" applyFont="1" applyFill="1" applyBorder="1" applyAlignment="1" applyProtection="1">
      <alignment vertical="center"/>
      <protection locked="0"/>
    </xf>
    <xf numFmtId="178" fontId="46" fillId="16" borderId="151" xfId="14" applyNumberFormat="1" applyFont="1" applyFill="1" applyBorder="1" applyAlignment="1" applyProtection="1">
      <alignment vertical="center"/>
    </xf>
    <xf numFmtId="0" fontId="33" fillId="8" borderId="0" xfId="0" applyFont="1" applyFill="1" applyBorder="1" applyAlignment="1" applyProtection="1">
      <alignment vertical="center"/>
    </xf>
    <xf numFmtId="175" fontId="34" fillId="8" borderId="0" xfId="0" applyNumberFormat="1" applyFont="1" applyFill="1" applyBorder="1" applyAlignment="1" applyProtection="1">
      <alignment horizontal="left" vertical="center" indent="1"/>
      <protection locked="0"/>
    </xf>
    <xf numFmtId="0" fontId="53" fillId="8" borderId="0" xfId="0" applyFont="1" applyFill="1" applyAlignment="1" applyProtection="1">
      <alignment horizontal="left" vertical="center" wrapText="1"/>
    </xf>
    <xf numFmtId="0" fontId="45" fillId="8" borderId="0" xfId="0" applyFont="1" applyFill="1" applyBorder="1" applyAlignment="1" applyProtection="1">
      <alignment vertical="center"/>
      <protection locked="0"/>
    </xf>
    <xf numFmtId="9" fontId="46" fillId="8" borderId="49" xfId="0" applyNumberFormat="1" applyFont="1" applyFill="1" applyBorder="1" applyAlignment="1" applyProtection="1">
      <alignment horizontal="center" vertical="center"/>
      <protection locked="0"/>
    </xf>
    <xf numFmtId="9" fontId="46" fillId="8" borderId="13" xfId="0" applyNumberFormat="1" applyFont="1" applyFill="1" applyBorder="1" applyAlignment="1" applyProtection="1">
      <alignment horizontal="center" vertical="center" wrapText="1"/>
    </xf>
    <xf numFmtId="3" fontId="34" fillId="8" borderId="0" xfId="0" applyNumberFormat="1" applyFont="1" applyFill="1" applyAlignment="1" applyProtection="1">
      <alignment horizontal="center" vertical="center"/>
      <protection locked="0"/>
    </xf>
    <xf numFmtId="0" fontId="45" fillId="8" borderId="27" xfId="0" applyFont="1" applyFill="1" applyBorder="1" applyAlignment="1" applyProtection="1">
      <alignment vertical="center"/>
      <protection locked="0"/>
    </xf>
    <xf numFmtId="0" fontId="53" fillId="11" borderId="0" xfId="0" applyFont="1" applyFill="1" applyProtection="1"/>
    <xf numFmtId="0" fontId="47" fillId="8" borderId="0" xfId="0" applyFont="1" applyFill="1" applyBorder="1" applyAlignment="1" applyProtection="1"/>
    <xf numFmtId="0" fontId="33" fillId="10" borderId="13" xfId="0" applyFont="1" applyFill="1" applyBorder="1" applyAlignment="1" applyProtection="1">
      <alignment vertical="center"/>
    </xf>
    <xf numFmtId="0" fontId="33" fillId="10" borderId="16" xfId="0" applyFont="1" applyFill="1" applyBorder="1" applyAlignment="1" applyProtection="1">
      <alignment vertical="center"/>
    </xf>
    <xf numFmtId="0" fontId="33" fillId="10" borderId="6" xfId="0" applyFont="1" applyFill="1" applyBorder="1" applyAlignment="1" applyProtection="1">
      <alignment vertical="center"/>
    </xf>
    <xf numFmtId="0" fontId="62" fillId="8" borderId="0" xfId="0" applyFont="1" applyFill="1" applyBorder="1" applyAlignment="1" applyProtection="1">
      <alignment horizontal="left"/>
    </xf>
    <xf numFmtId="0" fontId="0" fillId="8" borderId="0" xfId="0" applyFill="1" applyProtection="1"/>
    <xf numFmtId="0" fontId="34" fillId="8" borderId="27" xfId="0" applyFont="1" applyFill="1" applyBorder="1" applyAlignment="1" applyProtection="1">
      <alignment horizontal="left" vertical="center"/>
    </xf>
    <xf numFmtId="0" fontId="45" fillId="3" borderId="27" xfId="0" applyFont="1" applyFill="1" applyBorder="1" applyProtection="1"/>
    <xf numFmtId="0" fontId="47" fillId="5" borderId="1" xfId="0" applyFont="1" applyFill="1" applyBorder="1" applyAlignment="1" applyProtection="1">
      <alignment horizontal="center" vertical="center"/>
    </xf>
    <xf numFmtId="0" fontId="33" fillId="11" borderId="1" xfId="0" applyFont="1" applyFill="1" applyBorder="1" applyAlignment="1" applyProtection="1">
      <alignment horizontal="left" vertical="center"/>
    </xf>
    <xf numFmtId="0" fontId="33" fillId="11" borderId="1" xfId="0" applyFont="1" applyFill="1" applyBorder="1" applyAlignment="1" applyProtection="1">
      <alignment vertical="center"/>
    </xf>
    <xf numFmtId="0" fontId="33" fillId="11" borderId="1" xfId="0" applyFont="1" applyFill="1" applyBorder="1" applyAlignment="1" applyProtection="1">
      <alignment horizontal="left" vertical="center"/>
      <protection locked="0"/>
    </xf>
    <xf numFmtId="0" fontId="33" fillId="11" borderId="1" xfId="0" applyFont="1" applyFill="1" applyBorder="1" applyAlignment="1" applyProtection="1">
      <alignment vertical="center"/>
      <protection locked="0"/>
    </xf>
    <xf numFmtId="0" fontId="47" fillId="23" borderId="122" xfId="0" applyFont="1" applyFill="1" applyBorder="1" applyAlignment="1" applyProtection="1">
      <alignment horizontal="center" vertical="center" wrapText="1"/>
    </xf>
    <xf numFmtId="0" fontId="47" fillId="5" borderId="71" xfId="0" applyFont="1" applyFill="1" applyBorder="1" applyAlignment="1" applyProtection="1">
      <alignment horizontal="center" vertical="center"/>
    </xf>
    <xf numFmtId="0" fontId="0" fillId="8" borderId="0" xfId="0" applyFill="1" applyAlignment="1"/>
    <xf numFmtId="0" fontId="60" fillId="0" borderId="0" xfId="15" applyFont="1" applyFill="1" applyProtection="1">
      <protection locked="0"/>
    </xf>
    <xf numFmtId="0" fontId="109" fillId="0" borderId="0" xfId="15" applyFont="1" applyFill="1" applyProtection="1"/>
    <xf numFmtId="0" fontId="60" fillId="0" borderId="0" xfId="15" applyFont="1" applyFill="1" applyProtection="1"/>
    <xf numFmtId="0" fontId="60" fillId="0" borderId="0" xfId="15" applyFont="1" applyFill="1" applyBorder="1" applyProtection="1"/>
    <xf numFmtId="0" fontId="60" fillId="0" borderId="0" xfId="15" applyFont="1" applyProtection="1"/>
    <xf numFmtId="0" fontId="89" fillId="0" borderId="0" xfId="5" applyFont="1" applyProtection="1"/>
    <xf numFmtId="0" fontId="60" fillId="27" borderId="0" xfId="15" applyFont="1" applyFill="1" applyBorder="1" applyProtection="1"/>
    <xf numFmtId="0" fontId="60" fillId="27" borderId="0" xfId="15" applyFont="1" applyFill="1" applyProtection="1"/>
    <xf numFmtId="0" fontId="60" fillId="0" borderId="0" xfId="15" applyFont="1" applyFill="1" applyAlignment="1" applyProtection="1">
      <alignment vertical="center"/>
      <protection locked="0"/>
    </xf>
    <xf numFmtId="0" fontId="60" fillId="0" borderId="0" xfId="15" applyFont="1" applyFill="1" applyBorder="1" applyProtection="1">
      <protection locked="0"/>
    </xf>
    <xf numFmtId="0" fontId="61" fillId="0" borderId="0" xfId="15" applyFont="1" applyProtection="1"/>
    <xf numFmtId="0" fontId="81" fillId="0" borderId="0" xfId="15" applyFont="1" applyAlignment="1" applyProtection="1">
      <alignment horizontal="center" wrapText="1"/>
    </xf>
    <xf numFmtId="0" fontId="61" fillId="0" borderId="0" xfId="15" applyFont="1" applyAlignment="1" applyProtection="1">
      <alignment horizontal="center" wrapText="1"/>
    </xf>
    <xf numFmtId="0" fontId="60" fillId="10" borderId="0" xfId="15" applyFont="1" applyFill="1" applyProtection="1"/>
    <xf numFmtId="0" fontId="94" fillId="17" borderId="60" xfId="15" applyFont="1" applyFill="1" applyBorder="1" applyAlignment="1" applyProtection="1">
      <alignment horizontal="center" vertical="center"/>
      <protection locked="0"/>
    </xf>
    <xf numFmtId="0" fontId="53" fillId="10" borderId="10" xfId="6" applyFont="1" applyFill="1" applyBorder="1" applyAlignment="1" applyProtection="1">
      <alignment vertical="center"/>
    </xf>
    <xf numFmtId="0" fontId="53" fillId="10" borderId="7" xfId="6" applyFont="1" applyFill="1" applyBorder="1" applyAlignment="1" applyProtection="1">
      <alignment vertical="center"/>
    </xf>
    <xf numFmtId="0" fontId="53" fillId="10" borderId="44" xfId="6" applyFont="1" applyFill="1" applyBorder="1" applyAlignment="1" applyProtection="1">
      <alignment vertical="center"/>
    </xf>
    <xf numFmtId="0" fontId="53" fillId="10" borderId="66" xfId="6" applyFont="1" applyFill="1" applyBorder="1" applyAlignment="1" applyProtection="1">
      <alignment vertical="center"/>
    </xf>
    <xf numFmtId="0" fontId="45" fillId="0" borderId="0" xfId="5" applyFont="1"/>
    <xf numFmtId="0" fontId="45" fillId="8" borderId="0" xfId="5" applyFont="1" applyFill="1"/>
    <xf numFmtId="0" fontId="45" fillId="0" borderId="0" xfId="5" applyFont="1" applyBorder="1"/>
    <xf numFmtId="0" fontId="45" fillId="8" borderId="0" xfId="5" applyFont="1" applyFill="1" applyBorder="1"/>
    <xf numFmtId="0" fontId="45" fillId="8" borderId="40" xfId="5" applyFont="1" applyFill="1" applyBorder="1" applyAlignment="1" applyProtection="1">
      <alignment horizontal="center" vertical="center"/>
    </xf>
    <xf numFmtId="0" fontId="34" fillId="8" borderId="34" xfId="5" quotePrefix="1" applyFont="1" applyFill="1" applyBorder="1" applyAlignment="1" applyProtection="1">
      <alignment wrapText="1"/>
    </xf>
    <xf numFmtId="180" fontId="34" fillId="23" borderId="49" xfId="5" applyNumberFormat="1" applyFont="1" applyFill="1" applyBorder="1" applyAlignment="1" applyProtection="1">
      <alignment horizontal="right"/>
      <protection locked="0"/>
    </xf>
    <xf numFmtId="0" fontId="34" fillId="8" borderId="42" xfId="5" quotePrefix="1" applyFont="1" applyFill="1" applyBorder="1" applyAlignment="1" applyProtection="1">
      <alignment wrapText="1"/>
    </xf>
    <xf numFmtId="0" fontId="33" fillId="8" borderId="32" xfId="5" applyFont="1" applyFill="1" applyBorder="1" applyAlignment="1" applyProtection="1"/>
    <xf numFmtId="0" fontId="33" fillId="8" borderId="43" xfId="5" applyFont="1" applyFill="1" applyBorder="1" applyAlignment="1" applyProtection="1">
      <alignment horizontal="left" vertical="center" wrapText="1"/>
    </xf>
    <xf numFmtId="0" fontId="33" fillId="0" borderId="43" xfId="5" applyFont="1" applyFill="1" applyBorder="1" applyAlignment="1" applyProtection="1">
      <alignment horizontal="left" vertical="center" wrapText="1"/>
    </xf>
    <xf numFmtId="0" fontId="87" fillId="0" borderId="0" xfId="5" applyFont="1"/>
    <xf numFmtId="183" fontId="45" fillId="8" borderId="0" xfId="5" applyNumberFormat="1" applyFont="1" applyFill="1"/>
    <xf numFmtId="0" fontId="33" fillId="0" borderId="67" xfId="5" applyFont="1" applyFill="1" applyBorder="1" applyAlignment="1">
      <alignment wrapText="1"/>
    </xf>
    <xf numFmtId="0" fontId="33" fillId="0" borderId="11" xfId="5" applyFont="1" applyFill="1" applyBorder="1" applyAlignment="1">
      <alignment wrapText="1"/>
    </xf>
    <xf numFmtId="0" fontId="33" fillId="0" borderId="66" xfId="5" applyFont="1" applyFill="1" applyBorder="1" applyAlignment="1">
      <alignment wrapText="1"/>
    </xf>
    <xf numFmtId="0" fontId="57" fillId="8" borderId="0" xfId="5" applyFont="1" applyFill="1" applyAlignment="1">
      <alignment horizontal="center"/>
    </xf>
    <xf numFmtId="183" fontId="45" fillId="8" borderId="0" xfId="5" applyNumberFormat="1" applyFont="1" applyFill="1" applyBorder="1"/>
    <xf numFmtId="0" fontId="57" fillId="8" borderId="0" xfId="5" applyFont="1" applyFill="1" applyBorder="1" applyAlignment="1">
      <alignment wrapText="1"/>
    </xf>
    <xf numFmtId="0" fontId="64" fillId="28" borderId="28" xfId="5" applyFont="1" applyFill="1" applyBorder="1" applyAlignment="1">
      <alignment horizontal="center"/>
    </xf>
    <xf numFmtId="0" fontId="57" fillId="0" borderId="0" xfId="5" applyFont="1" applyFill="1" applyBorder="1" applyAlignment="1">
      <alignment horizontal="center"/>
    </xf>
    <xf numFmtId="0" fontId="45" fillId="8" borderId="0" xfId="5" quotePrefix="1" applyFont="1" applyFill="1"/>
    <xf numFmtId="0" fontId="57" fillId="8" borderId="0" xfId="5" applyFont="1" applyFill="1"/>
    <xf numFmtId="183" fontId="52" fillId="8" borderId="0" xfId="5" applyNumberFormat="1" applyFont="1" applyFill="1"/>
    <xf numFmtId="0" fontId="57" fillId="0" borderId="0" xfId="5" applyFont="1" applyBorder="1" applyAlignment="1">
      <alignment horizontal="center"/>
    </xf>
    <xf numFmtId="0" fontId="57" fillId="8" borderId="0" xfId="5" applyFont="1" applyFill="1" applyAlignment="1">
      <alignment horizontal="center" vertical="center"/>
    </xf>
    <xf numFmtId="0" fontId="57" fillId="8" borderId="0" xfId="5" applyFont="1" applyFill="1" applyBorder="1" applyAlignment="1">
      <alignment horizontal="center" vertical="center"/>
    </xf>
    <xf numFmtId="0" fontId="57" fillId="0" borderId="0" xfId="5" applyFont="1" applyBorder="1"/>
    <xf numFmtId="0" fontId="64" fillId="0" borderId="0" xfId="5" applyFont="1" applyBorder="1"/>
    <xf numFmtId="0" fontId="45" fillId="29" borderId="99" xfId="5" applyFont="1" applyFill="1" applyBorder="1"/>
    <xf numFmtId="0" fontId="45" fillId="29" borderId="10" xfId="5" applyFont="1" applyFill="1" applyBorder="1"/>
    <xf numFmtId="0" fontId="45" fillId="29" borderId="7" xfId="5" applyFont="1" applyFill="1" applyBorder="1"/>
    <xf numFmtId="0" fontId="53" fillId="29" borderId="73" xfId="6" applyFont="1" applyFill="1" applyBorder="1" applyAlignment="1" applyProtection="1">
      <alignment vertical="center"/>
    </xf>
    <xf numFmtId="0" fontId="53" fillId="29" borderId="44" xfId="6" applyFont="1" applyFill="1" applyBorder="1" applyAlignment="1" applyProtection="1">
      <alignment vertical="center"/>
    </xf>
    <xf numFmtId="15" fontId="46" fillId="29" borderId="8" xfId="6" applyNumberFormat="1" applyFont="1" applyFill="1" applyBorder="1" applyAlignment="1" applyProtection="1">
      <alignment vertical="center"/>
    </xf>
    <xf numFmtId="0" fontId="53" fillId="29" borderId="66" xfId="6" applyFont="1" applyFill="1" applyBorder="1" applyAlignment="1" applyProtection="1">
      <alignment vertical="center"/>
    </xf>
    <xf numFmtId="0" fontId="89" fillId="0" borderId="0" xfId="15" applyFont="1" applyBorder="1" applyAlignment="1" applyProtection="1"/>
    <xf numFmtId="177" fontId="34" fillId="17" borderId="117" xfId="5" applyNumberFormat="1" applyFont="1" applyFill="1" applyBorder="1" applyAlignment="1" applyProtection="1">
      <alignment vertical="center" wrapText="1"/>
      <protection locked="0"/>
    </xf>
    <xf numFmtId="177" fontId="34" fillId="17" borderId="117" xfId="15" applyNumberFormat="1" applyFont="1" applyFill="1" applyBorder="1" applyAlignment="1" applyProtection="1">
      <alignment vertical="center" wrapText="1"/>
      <protection locked="0"/>
    </xf>
    <xf numFmtId="177" fontId="34" fillId="17" borderId="151" xfId="5" applyNumberFormat="1" applyFont="1" applyFill="1" applyBorder="1" applyAlignment="1" applyProtection="1">
      <alignment vertical="center" wrapText="1"/>
      <protection locked="0"/>
    </xf>
    <xf numFmtId="177" fontId="34" fillId="17" borderId="151" xfId="15" applyNumberFormat="1" applyFont="1" applyFill="1" applyBorder="1" applyAlignment="1" applyProtection="1">
      <alignment vertical="center" wrapText="1"/>
      <protection locked="0"/>
    </xf>
    <xf numFmtId="0" fontId="47" fillId="5" borderId="166" xfId="5" applyFont="1" applyFill="1" applyBorder="1" applyAlignment="1" applyProtection="1">
      <alignment horizontal="center" vertical="center" wrapText="1"/>
    </xf>
    <xf numFmtId="177" fontId="33" fillId="23" borderId="166" xfId="15" applyNumberFormat="1" applyFont="1" applyFill="1" applyBorder="1" applyAlignment="1" applyProtection="1">
      <alignment horizontal="center" vertical="center" wrapText="1"/>
    </xf>
    <xf numFmtId="177" fontId="34" fillId="17" borderId="119" xfId="5" applyNumberFormat="1" applyFont="1" applyFill="1" applyBorder="1" applyAlignment="1" applyProtection="1">
      <alignment vertical="center" wrapText="1"/>
      <protection locked="0"/>
    </xf>
    <xf numFmtId="177" fontId="34" fillId="17" borderId="119" xfId="15" applyNumberFormat="1" applyFont="1" applyFill="1" applyBorder="1" applyAlignment="1" applyProtection="1">
      <alignment vertical="center" wrapText="1"/>
      <protection locked="0"/>
    </xf>
    <xf numFmtId="177" fontId="34" fillId="17" borderId="166" xfId="15" applyNumberFormat="1" applyFont="1" applyFill="1" applyBorder="1" applyAlignment="1" applyProtection="1">
      <alignment vertical="center" wrapText="1"/>
      <protection locked="0"/>
    </xf>
    <xf numFmtId="0" fontId="46" fillId="0" borderId="91" xfId="6" applyFont="1" applyFill="1" applyBorder="1" applyAlignment="1" applyProtection="1">
      <alignment vertical="center"/>
    </xf>
    <xf numFmtId="49" fontId="34" fillId="0" borderId="91" xfId="15" applyNumberFormat="1" applyFont="1" applyFill="1" applyBorder="1" applyAlignment="1" applyProtection="1">
      <alignment vertical="center"/>
    </xf>
    <xf numFmtId="0" fontId="60" fillId="10" borderId="0" xfId="15" applyFont="1" applyFill="1" applyBorder="1" applyProtection="1"/>
    <xf numFmtId="0" fontId="60" fillId="27" borderId="0" xfId="15" applyFont="1" applyFill="1" applyProtection="1">
      <protection locked="0"/>
    </xf>
    <xf numFmtId="0" fontId="109" fillId="27" borderId="0" xfId="15" applyFont="1" applyFill="1" applyProtection="1"/>
    <xf numFmtId="0" fontId="60" fillId="11" borderId="162" xfId="15" applyFont="1" applyFill="1" applyBorder="1" applyAlignment="1" applyProtection="1"/>
    <xf numFmtId="0" fontId="57" fillId="11" borderId="174" xfId="5" applyFont="1" applyFill="1" applyBorder="1" applyAlignment="1" applyProtection="1">
      <alignment horizontal="left" vertical="center" wrapText="1"/>
    </xf>
    <xf numFmtId="0" fontId="45" fillId="0" borderId="0" xfId="5" applyFont="1" applyProtection="1">
      <protection locked="0"/>
    </xf>
    <xf numFmtId="0" fontId="45" fillId="0" borderId="0" xfId="5" applyFont="1" applyProtection="1"/>
    <xf numFmtId="0" fontId="45" fillId="0" borderId="0" xfId="5" applyFont="1" applyAlignment="1" applyProtection="1">
      <alignment wrapText="1"/>
    </xf>
    <xf numFmtId="0" fontId="47" fillId="0" borderId="187" xfId="5" applyFont="1" applyFill="1" applyBorder="1" applyAlignment="1" applyProtection="1">
      <alignment vertical="center" wrapText="1"/>
      <protection locked="0"/>
    </xf>
    <xf numFmtId="164" fontId="47" fillId="30" borderId="188" xfId="5" applyNumberFormat="1" applyFont="1" applyFill="1" applyBorder="1" applyAlignment="1" applyProtection="1">
      <alignment vertical="center"/>
    </xf>
    <xf numFmtId="164" fontId="47" fillId="31" borderId="189" xfId="16" applyNumberFormat="1" applyFont="1" applyFill="1" applyBorder="1" applyAlignment="1" applyProtection="1">
      <alignment vertical="center"/>
    </xf>
    <xf numFmtId="164" fontId="46" fillId="30" borderId="188" xfId="5" applyNumberFormat="1" applyFont="1" applyFill="1" applyBorder="1" applyAlignment="1" applyProtection="1">
      <alignment vertical="center"/>
    </xf>
    <xf numFmtId="164" fontId="47" fillId="31" borderId="190" xfId="5" applyNumberFormat="1" applyFont="1" applyFill="1" applyBorder="1" applyAlignment="1" applyProtection="1">
      <alignment vertical="center"/>
    </xf>
    <xf numFmtId="0" fontId="47" fillId="32" borderId="191" xfId="5" applyFont="1" applyFill="1" applyBorder="1" applyAlignment="1" applyProtection="1">
      <alignment vertical="center" wrapText="1"/>
    </xf>
    <xf numFmtId="0" fontId="33" fillId="0" borderId="0" xfId="5" applyFont="1" applyFill="1" applyBorder="1" applyAlignment="1" applyProtection="1">
      <alignment vertical="center"/>
    </xf>
    <xf numFmtId="0" fontId="47" fillId="32" borderId="192" xfId="5" applyFont="1" applyFill="1" applyBorder="1" applyAlignment="1" applyProtection="1">
      <alignment vertical="center" wrapText="1"/>
      <protection locked="0"/>
    </xf>
    <xf numFmtId="164" fontId="46" fillId="30" borderId="166" xfId="5" applyNumberFormat="1" applyFont="1" applyFill="1" applyBorder="1" applyAlignment="1" applyProtection="1">
      <alignment vertical="center"/>
    </xf>
    <xf numFmtId="164" fontId="46" fillId="33" borderId="166" xfId="5" applyNumberFormat="1" applyFont="1" applyFill="1" applyBorder="1" applyAlignment="1" applyProtection="1">
      <alignment vertical="center"/>
      <protection locked="0"/>
    </xf>
    <xf numFmtId="177" fontId="46" fillId="0" borderId="192" xfId="5" applyNumberFormat="1" applyFont="1" applyFill="1" applyBorder="1" applyAlignment="1" applyProtection="1">
      <alignment vertical="center" wrapText="1"/>
      <protection locked="0"/>
    </xf>
    <xf numFmtId="164" fontId="46" fillId="31" borderId="171" xfId="5" applyNumberFormat="1" applyFont="1" applyFill="1" applyBorder="1" applyAlignment="1" applyProtection="1">
      <alignment vertical="center"/>
      <protection locked="0"/>
    </xf>
    <xf numFmtId="0" fontId="46" fillId="32" borderId="193" xfId="5" applyFont="1" applyFill="1" applyBorder="1" applyAlignment="1" applyProtection="1">
      <alignment vertical="center" wrapText="1"/>
    </xf>
    <xf numFmtId="0" fontId="46" fillId="32" borderId="192" xfId="5" applyFont="1" applyFill="1" applyBorder="1" applyAlignment="1" applyProtection="1">
      <alignment vertical="center" wrapText="1"/>
      <protection locked="0"/>
    </xf>
    <xf numFmtId="0" fontId="46" fillId="32" borderId="194" xfId="5" applyFont="1" applyFill="1" applyBorder="1" applyAlignment="1" applyProtection="1">
      <alignment vertical="center" wrapText="1"/>
    </xf>
    <xf numFmtId="164" fontId="46" fillId="31" borderId="171" xfId="5" applyNumberFormat="1" applyFont="1" applyFill="1" applyBorder="1" applyAlignment="1" applyProtection="1">
      <alignment vertical="center"/>
    </xf>
    <xf numFmtId="177" fontId="46" fillId="34" borderId="166" xfId="5" applyNumberFormat="1" applyFont="1" applyFill="1" applyBorder="1" applyAlignment="1" applyProtection="1">
      <alignment vertical="center"/>
    </xf>
    <xf numFmtId="0" fontId="46" fillId="32" borderId="90" xfId="5" applyFont="1" applyFill="1" applyBorder="1" applyAlignment="1" applyProtection="1">
      <alignment vertical="center" wrapText="1"/>
    </xf>
    <xf numFmtId="0" fontId="47" fillId="35" borderId="195" xfId="5" applyFont="1" applyFill="1" applyBorder="1" applyAlignment="1" applyProtection="1">
      <alignment horizontal="center" wrapText="1"/>
    </xf>
    <xf numFmtId="0" fontId="47" fillId="35" borderId="166" xfId="5" applyFont="1" applyFill="1" applyBorder="1" applyAlignment="1" applyProtection="1">
      <alignment horizontal="center" wrapText="1"/>
    </xf>
    <xf numFmtId="176" fontId="47" fillId="35" borderId="196" xfId="5" applyNumberFormat="1" applyFont="1" applyFill="1" applyBorder="1" applyAlignment="1" applyProtection="1">
      <alignment horizontal="center" wrapText="1"/>
    </xf>
    <xf numFmtId="176" fontId="47" fillId="36" borderId="192" xfId="5" applyNumberFormat="1" applyFont="1" applyFill="1" applyBorder="1" applyAlignment="1" applyProtection="1">
      <alignment horizontal="center" wrapText="1"/>
    </xf>
    <xf numFmtId="0" fontId="47" fillId="36" borderId="166" xfId="5" applyFont="1" applyFill="1" applyBorder="1" applyAlignment="1" applyProtection="1">
      <alignment horizontal="center" wrapText="1"/>
    </xf>
    <xf numFmtId="176" fontId="47" fillId="36" borderId="166" xfId="5" applyNumberFormat="1" applyFont="1" applyFill="1" applyBorder="1" applyAlignment="1" applyProtection="1">
      <alignment horizontal="center" wrapText="1"/>
    </xf>
    <xf numFmtId="176" fontId="47" fillId="36" borderId="196" xfId="5" applyNumberFormat="1" applyFont="1" applyFill="1" applyBorder="1" applyAlignment="1" applyProtection="1">
      <alignment horizontal="center" wrapText="1"/>
    </xf>
    <xf numFmtId="0" fontId="47" fillId="37" borderId="192" xfId="5" applyFont="1" applyFill="1" applyBorder="1" applyAlignment="1" applyProtection="1">
      <alignment horizontal="center" vertical="center" wrapText="1"/>
    </xf>
    <xf numFmtId="0" fontId="47" fillId="37" borderId="166" xfId="5" applyFont="1" applyFill="1" applyBorder="1" applyAlignment="1" applyProtection="1">
      <alignment horizontal="center" vertical="center" wrapText="1"/>
    </xf>
    <xf numFmtId="0" fontId="47" fillId="38" borderId="67" xfId="5" applyFont="1" applyFill="1" applyBorder="1" applyAlignment="1" applyProtection="1">
      <alignment horizontal="left" vertical="center" wrapText="1"/>
    </xf>
    <xf numFmtId="0" fontId="45" fillId="0" borderId="0" xfId="5" applyFont="1" applyFill="1" applyBorder="1" applyProtection="1"/>
    <xf numFmtId="0" fontId="47" fillId="38" borderId="72" xfId="5" applyFont="1" applyFill="1" applyBorder="1" applyAlignment="1" applyProtection="1">
      <alignment horizontal="left" vertical="center" wrapText="1"/>
    </xf>
    <xf numFmtId="0" fontId="46" fillId="0" borderId="0" xfId="5" applyFont="1" applyProtection="1"/>
    <xf numFmtId="0" fontId="46" fillId="0" borderId="44" xfId="5" applyFont="1" applyBorder="1" applyProtection="1"/>
    <xf numFmtId="0" fontId="46" fillId="0" borderId="0" xfId="5" applyFont="1" applyAlignment="1" applyProtection="1">
      <alignment wrapText="1"/>
    </xf>
    <xf numFmtId="0" fontId="47" fillId="8" borderId="187" xfId="5" applyFont="1" applyFill="1" applyBorder="1" applyAlignment="1" applyProtection="1">
      <alignment vertical="center" wrapText="1"/>
      <protection locked="0"/>
    </xf>
    <xf numFmtId="164" fontId="47" fillId="16" borderId="188" xfId="5" applyNumberFormat="1" applyFont="1" applyFill="1" applyBorder="1" applyAlignment="1" applyProtection="1">
      <alignment vertical="center"/>
    </xf>
    <xf numFmtId="177" fontId="46" fillId="18" borderId="166" xfId="5" applyNumberFormat="1" applyFont="1" applyFill="1" applyBorder="1" applyAlignment="1" applyProtection="1">
      <alignment vertical="center"/>
    </xf>
    <xf numFmtId="164" fontId="46" fillId="16" borderId="197" xfId="5" applyNumberFormat="1" applyFont="1" applyFill="1" applyBorder="1" applyAlignment="1" applyProtection="1">
      <alignment vertical="center"/>
    </xf>
    <xf numFmtId="164" fontId="104" fillId="17" borderId="198" xfId="5" applyNumberFormat="1" applyFont="1" applyFill="1" applyBorder="1" applyAlignment="1" applyProtection="1">
      <alignment vertical="center"/>
      <protection locked="0"/>
    </xf>
    <xf numFmtId="164" fontId="46" fillId="16" borderId="188" xfId="5" applyNumberFormat="1" applyFont="1" applyFill="1" applyBorder="1" applyAlignment="1" applyProtection="1">
      <alignment vertical="center"/>
    </xf>
    <xf numFmtId="164" fontId="46" fillId="16" borderId="190" xfId="5" applyNumberFormat="1" applyFont="1" applyFill="1" applyBorder="1" applyAlignment="1" applyProtection="1">
      <alignment vertical="center"/>
    </xf>
    <xf numFmtId="0" fontId="47" fillId="8" borderId="191" xfId="5" applyFont="1" applyFill="1" applyBorder="1" applyAlignment="1" applyProtection="1">
      <alignment vertical="center" wrapText="1"/>
    </xf>
    <xf numFmtId="49" fontId="33" fillId="0" borderId="0" xfId="5" applyNumberFormat="1" applyFont="1" applyAlignment="1" applyProtection="1">
      <alignment horizontal="right" vertical="center"/>
    </xf>
    <xf numFmtId="0" fontId="47" fillId="8" borderId="192" xfId="5" applyFont="1" applyFill="1" applyBorder="1" applyAlignment="1" applyProtection="1">
      <alignment vertical="center" wrapText="1"/>
      <protection locked="0"/>
    </xf>
    <xf numFmtId="164" fontId="46" fillId="16" borderId="166" xfId="5" applyNumberFormat="1" applyFont="1" applyFill="1" applyBorder="1" applyAlignment="1" applyProtection="1">
      <alignment vertical="center"/>
    </xf>
    <xf numFmtId="164" fontId="46" fillId="17" borderId="166" xfId="5" applyNumberFormat="1" applyFont="1" applyFill="1" applyBorder="1" applyAlignment="1" applyProtection="1">
      <alignment vertical="center"/>
      <protection locked="0"/>
    </xf>
    <xf numFmtId="0" fontId="46" fillId="8" borderId="195" xfId="5" applyFont="1" applyFill="1" applyBorder="1" applyAlignment="1" applyProtection="1">
      <alignment vertical="center" wrapText="1"/>
      <protection locked="0"/>
    </xf>
    <xf numFmtId="164" fontId="104" fillId="17" borderId="171" xfId="5" applyNumberFormat="1" applyFont="1" applyFill="1" applyBorder="1" applyAlignment="1" applyProtection="1">
      <alignment vertical="center"/>
      <protection locked="0"/>
    </xf>
    <xf numFmtId="164" fontId="46" fillId="17" borderId="171" xfId="5" applyNumberFormat="1" applyFont="1" applyFill="1" applyBorder="1" applyAlignment="1" applyProtection="1">
      <alignment vertical="center"/>
      <protection locked="0"/>
    </xf>
    <xf numFmtId="0" fontId="46" fillId="8" borderId="193" xfId="5" applyFont="1" applyFill="1" applyBorder="1" applyAlignment="1" applyProtection="1">
      <alignment vertical="center" wrapText="1"/>
    </xf>
    <xf numFmtId="0" fontId="46" fillId="8" borderId="192" xfId="5" applyFont="1" applyFill="1" applyBorder="1" applyAlignment="1" applyProtection="1">
      <alignment vertical="center" wrapText="1"/>
      <protection locked="0"/>
    </xf>
    <xf numFmtId="164" fontId="46" fillId="16" borderId="171" xfId="5" applyNumberFormat="1" applyFont="1" applyFill="1" applyBorder="1" applyAlignment="1" applyProtection="1">
      <alignment vertical="center"/>
    </xf>
    <xf numFmtId="164" fontId="46" fillId="16" borderId="196" xfId="5" applyNumberFormat="1" applyFont="1" applyFill="1" applyBorder="1" applyAlignment="1" applyProtection="1">
      <alignment vertical="center"/>
    </xf>
    <xf numFmtId="177" fontId="46" fillId="0" borderId="170" xfId="5" applyNumberFormat="1" applyFont="1" applyFill="1" applyBorder="1" applyAlignment="1" applyProtection="1">
      <alignment vertical="center" wrapText="1"/>
      <protection locked="0"/>
    </xf>
    <xf numFmtId="0" fontId="46" fillId="8" borderId="194" xfId="5" applyFont="1" applyFill="1" applyBorder="1" applyAlignment="1" applyProtection="1">
      <alignment vertical="center" wrapText="1"/>
    </xf>
    <xf numFmtId="164" fontId="46" fillId="16" borderId="81" xfId="5" applyNumberFormat="1" applyFont="1" applyFill="1" applyBorder="1" applyAlignment="1" applyProtection="1">
      <alignment vertical="center"/>
    </xf>
    <xf numFmtId="164" fontId="46" fillId="17" borderId="197" xfId="5" applyNumberFormat="1" applyFont="1" applyFill="1" applyBorder="1" applyAlignment="1" applyProtection="1">
      <alignment vertical="center"/>
      <protection locked="0"/>
    </xf>
    <xf numFmtId="164" fontId="46" fillId="17" borderId="196" xfId="5" applyNumberFormat="1" applyFont="1" applyFill="1" applyBorder="1" applyAlignment="1" applyProtection="1">
      <alignment vertical="center"/>
      <protection locked="0"/>
    </xf>
    <xf numFmtId="164" fontId="46" fillId="17" borderId="170" xfId="5" applyNumberFormat="1" applyFont="1" applyFill="1" applyBorder="1" applyAlignment="1" applyProtection="1">
      <alignment vertical="center"/>
      <protection locked="0"/>
    </xf>
    <xf numFmtId="0" fontId="46" fillId="8" borderId="90" xfId="5" applyFont="1" applyFill="1" applyBorder="1" applyAlignment="1" applyProtection="1">
      <alignment vertical="center" wrapText="1"/>
    </xf>
    <xf numFmtId="0" fontId="47" fillId="24" borderId="195" xfId="5" applyFont="1" applyFill="1" applyBorder="1" applyAlignment="1" applyProtection="1">
      <alignment horizontal="center" wrapText="1"/>
    </xf>
    <xf numFmtId="0" fontId="47" fillId="24" borderId="166" xfId="5" applyFont="1" applyFill="1" applyBorder="1" applyAlignment="1" applyProtection="1">
      <alignment horizontal="center" wrapText="1"/>
    </xf>
    <xf numFmtId="176" fontId="47" fillId="24" borderId="196" xfId="5" applyNumberFormat="1" applyFont="1" applyFill="1" applyBorder="1" applyAlignment="1" applyProtection="1">
      <alignment horizontal="center" wrapText="1"/>
    </xf>
    <xf numFmtId="176" fontId="47" fillId="23" borderId="192" xfId="5" applyNumberFormat="1" applyFont="1" applyFill="1" applyBorder="1" applyAlignment="1" applyProtection="1">
      <alignment horizontal="center" wrapText="1"/>
    </xf>
    <xf numFmtId="0" fontId="47" fillId="23" borderId="166" xfId="5" applyFont="1" applyFill="1" applyBorder="1" applyAlignment="1" applyProtection="1">
      <alignment horizontal="center" wrapText="1"/>
    </xf>
    <xf numFmtId="176" fontId="47" fillId="23" borderId="166" xfId="5" applyNumberFormat="1" applyFont="1" applyFill="1" applyBorder="1" applyAlignment="1" applyProtection="1">
      <alignment horizontal="center" wrapText="1"/>
    </xf>
    <xf numFmtId="176" fontId="47" fillId="23" borderId="196" xfId="5" applyNumberFormat="1" applyFont="1" applyFill="1" applyBorder="1" applyAlignment="1" applyProtection="1">
      <alignment horizontal="center" wrapText="1"/>
    </xf>
    <xf numFmtId="0" fontId="47" fillId="5" borderId="192" xfId="5" applyFont="1" applyFill="1" applyBorder="1" applyAlignment="1" applyProtection="1">
      <alignment horizontal="center" vertical="center" wrapText="1"/>
    </xf>
    <xf numFmtId="0" fontId="47" fillId="10" borderId="67" xfId="5" applyFont="1" applyFill="1" applyBorder="1" applyAlignment="1" applyProtection="1">
      <alignment horizontal="left" vertical="center" wrapText="1"/>
    </xf>
    <xf numFmtId="49" fontId="33" fillId="0" borderId="0" xfId="5" applyNumberFormat="1" applyFont="1" applyFill="1" applyBorder="1" applyAlignment="1" applyProtection="1">
      <alignment horizontal="right" vertical="center"/>
    </xf>
    <xf numFmtId="0" fontId="47" fillId="10" borderId="72" xfId="5" applyFont="1" applyFill="1" applyBorder="1" applyAlignment="1" applyProtection="1">
      <alignment horizontal="left" vertical="center" wrapText="1"/>
    </xf>
    <xf numFmtId="177" fontId="104" fillId="0" borderId="0" xfId="5" applyNumberFormat="1" applyFont="1" applyFill="1" applyBorder="1" applyAlignment="1" applyProtection="1">
      <alignment vertical="center"/>
    </xf>
    <xf numFmtId="164" fontId="47" fillId="0" borderId="0" xfId="17" applyNumberFormat="1" applyFont="1" applyFill="1" applyBorder="1" applyAlignment="1" applyProtection="1">
      <alignment vertical="center"/>
    </xf>
    <xf numFmtId="0" fontId="104" fillId="0" borderId="0" xfId="5" applyFont="1" applyFill="1" applyBorder="1" applyAlignment="1" applyProtection="1">
      <alignment vertical="center" wrapText="1"/>
    </xf>
    <xf numFmtId="0" fontId="47" fillId="8" borderId="187" xfId="5" applyFont="1" applyFill="1" applyBorder="1" applyAlignment="1" applyProtection="1">
      <alignment vertical="center"/>
      <protection locked="0"/>
    </xf>
    <xf numFmtId="164" fontId="47" fillId="16" borderId="199" xfId="5" applyNumberFormat="1" applyFont="1" applyFill="1" applyBorder="1" applyAlignment="1" applyProtection="1">
      <alignment vertical="center"/>
    </xf>
    <xf numFmtId="0" fontId="47" fillId="8" borderId="200" xfId="5" applyFont="1" applyFill="1" applyBorder="1" applyAlignment="1" applyProtection="1">
      <alignment vertical="center" wrapText="1"/>
      <protection locked="0"/>
    </xf>
    <xf numFmtId="164" fontId="47" fillId="16" borderId="187" xfId="5" applyNumberFormat="1" applyFont="1" applyFill="1" applyBorder="1" applyAlignment="1" applyProtection="1">
      <alignment vertical="center"/>
    </xf>
    <xf numFmtId="164" fontId="47" fillId="25" borderId="189" xfId="17" applyNumberFormat="1" applyFont="1" applyFill="1" applyBorder="1" applyAlignment="1" applyProtection="1">
      <alignment vertical="center"/>
    </xf>
    <xf numFmtId="177" fontId="47" fillId="0" borderId="201" xfId="5" applyNumberFormat="1" applyFont="1" applyFill="1" applyBorder="1" applyAlignment="1" applyProtection="1">
      <alignment vertical="center" wrapText="1"/>
      <protection locked="0"/>
    </xf>
    <xf numFmtId="164" fontId="47" fillId="16" borderId="187" xfId="17" applyNumberFormat="1" applyFont="1" applyFill="1" applyBorder="1" applyAlignment="1" applyProtection="1">
      <alignment vertical="center"/>
    </xf>
    <xf numFmtId="0" fontId="46" fillId="8" borderId="192" xfId="5" applyFont="1" applyFill="1" applyBorder="1" applyAlignment="1" applyProtection="1">
      <alignment vertical="center"/>
      <protection locked="0"/>
    </xf>
    <xf numFmtId="164" fontId="47" fillId="16" borderId="170" xfId="5" applyNumberFormat="1" applyFont="1" applyFill="1" applyBorder="1" applyAlignment="1" applyProtection="1">
      <alignment vertical="center"/>
    </xf>
    <xf numFmtId="164" fontId="46" fillId="16" borderId="192" xfId="5" applyNumberFormat="1" applyFont="1" applyFill="1" applyBorder="1" applyAlignment="1" applyProtection="1">
      <alignment vertical="center"/>
    </xf>
    <xf numFmtId="164" fontId="46" fillId="17" borderId="166" xfId="1" applyNumberFormat="1" applyFont="1" applyFill="1" applyBorder="1" applyAlignment="1" applyProtection="1">
      <alignment vertical="center"/>
      <protection locked="0"/>
    </xf>
    <xf numFmtId="164" fontId="46" fillId="17" borderId="192" xfId="5" applyNumberFormat="1" applyFont="1" applyFill="1" applyBorder="1" applyAlignment="1" applyProtection="1">
      <alignment vertical="center"/>
      <protection locked="0"/>
    </xf>
    <xf numFmtId="0" fontId="47" fillId="8" borderId="194" xfId="5" applyFont="1" applyFill="1" applyBorder="1" applyAlignment="1" applyProtection="1">
      <alignment vertical="center" wrapText="1"/>
    </xf>
    <xf numFmtId="164" fontId="47" fillId="16" borderId="166" xfId="5" applyNumberFormat="1" applyFont="1" applyFill="1" applyBorder="1" applyAlignment="1" applyProtection="1">
      <alignment vertical="center"/>
    </xf>
    <xf numFmtId="164" fontId="46" fillId="16" borderId="12" xfId="5" applyNumberFormat="1" applyFont="1" applyFill="1" applyBorder="1" applyAlignment="1" applyProtection="1">
      <alignment vertical="center"/>
    </xf>
    <xf numFmtId="164" fontId="46" fillId="17" borderId="3" xfId="1" applyNumberFormat="1" applyFont="1" applyFill="1" applyBorder="1" applyAlignment="1" applyProtection="1">
      <alignment vertical="center"/>
      <protection locked="0"/>
    </xf>
    <xf numFmtId="164" fontId="46" fillId="17" borderId="12" xfId="5" applyNumberFormat="1" applyFont="1" applyFill="1" applyBorder="1" applyAlignment="1" applyProtection="1">
      <alignment vertical="center"/>
      <protection locked="0"/>
    </xf>
    <xf numFmtId="177" fontId="104" fillId="0" borderId="0" xfId="5" applyNumberFormat="1" applyFont="1" applyFill="1" applyBorder="1" applyAlignment="1" applyProtection="1">
      <alignment vertical="center" wrapText="1"/>
    </xf>
    <xf numFmtId="0" fontId="46" fillId="8" borderId="187" xfId="5" applyFont="1" applyFill="1" applyBorder="1" applyAlignment="1" applyProtection="1">
      <alignment vertical="center" wrapText="1"/>
      <protection locked="0"/>
    </xf>
    <xf numFmtId="164" fontId="46" fillId="16" borderId="199" xfId="5" applyNumberFormat="1" applyFont="1" applyFill="1" applyBorder="1" applyAlignment="1" applyProtection="1">
      <alignment vertical="center"/>
    </xf>
    <xf numFmtId="164" fontId="46" fillId="17" borderId="191" xfId="5" applyNumberFormat="1" applyFont="1" applyFill="1" applyBorder="1" applyAlignment="1" applyProtection="1">
      <alignment vertical="center"/>
      <protection locked="0"/>
    </xf>
    <xf numFmtId="164" fontId="46" fillId="16" borderId="201" xfId="5" applyNumberFormat="1" applyFont="1" applyFill="1" applyBorder="1" applyAlignment="1" applyProtection="1">
      <alignment vertical="center"/>
    </xf>
    <xf numFmtId="164" fontId="46" fillId="17" borderId="188" xfId="5" applyNumberFormat="1" applyFont="1" applyFill="1" applyBorder="1" applyAlignment="1" applyProtection="1">
      <alignment vertical="center"/>
      <protection locked="0"/>
    </xf>
    <xf numFmtId="164" fontId="46" fillId="25" borderId="201" xfId="5" applyNumberFormat="1" applyFont="1" applyFill="1" applyBorder="1" applyAlignment="1" applyProtection="1">
      <alignment vertical="center"/>
    </xf>
    <xf numFmtId="177" fontId="46" fillId="0" borderId="187" xfId="5" applyNumberFormat="1" applyFont="1" applyFill="1" applyBorder="1" applyAlignment="1" applyProtection="1">
      <alignment vertical="center" wrapText="1"/>
      <protection locked="0"/>
    </xf>
    <xf numFmtId="177" fontId="46" fillId="18" borderId="201" xfId="5" applyNumberFormat="1" applyFont="1" applyFill="1" applyBorder="1" applyAlignment="1" applyProtection="1">
      <alignment vertical="center"/>
    </xf>
    <xf numFmtId="0" fontId="46" fillId="0" borderId="191" xfId="5" applyFont="1" applyBorder="1" applyAlignment="1" applyProtection="1">
      <alignment vertical="center" wrapText="1"/>
    </xf>
    <xf numFmtId="164" fontId="46" fillId="17" borderId="194" xfId="5" applyNumberFormat="1" applyFont="1" applyFill="1" applyBorder="1" applyAlignment="1" applyProtection="1">
      <alignment vertical="center"/>
      <protection locked="0"/>
    </xf>
    <xf numFmtId="164" fontId="46" fillId="25" borderId="171" xfId="5" applyNumberFormat="1" applyFont="1" applyFill="1" applyBorder="1" applyAlignment="1" applyProtection="1">
      <alignment vertical="center"/>
    </xf>
    <xf numFmtId="0" fontId="46" fillId="0" borderId="196" xfId="5" applyFont="1" applyBorder="1" applyAlignment="1" applyProtection="1">
      <alignment vertical="center" wrapText="1"/>
    </xf>
    <xf numFmtId="164" fontId="46" fillId="25" borderId="196" xfId="5" applyNumberFormat="1" applyFont="1" applyFill="1" applyBorder="1" applyAlignment="1" applyProtection="1">
      <alignment vertical="center"/>
    </xf>
    <xf numFmtId="0" fontId="47" fillId="0" borderId="81" xfId="5" applyFont="1" applyBorder="1" applyAlignment="1" applyProtection="1">
      <alignment vertical="center" wrapText="1"/>
    </xf>
    <xf numFmtId="0" fontId="47" fillId="24" borderId="192" xfId="5" applyFont="1" applyFill="1" applyBorder="1" applyAlignment="1" applyProtection="1">
      <alignment horizontal="center" vertical="center" wrapText="1"/>
    </xf>
    <xf numFmtId="0" fontId="47" fillId="24" borderId="170" xfId="5" applyFont="1" applyFill="1" applyBorder="1" applyAlignment="1" applyProtection="1">
      <alignment horizontal="center" vertical="center" wrapText="1"/>
    </xf>
    <xf numFmtId="176" fontId="47" fillId="24" borderId="196" xfId="5" applyNumberFormat="1" applyFont="1" applyFill="1" applyBorder="1" applyAlignment="1" applyProtection="1">
      <alignment horizontal="center" vertical="center" wrapText="1"/>
    </xf>
    <xf numFmtId="176" fontId="47" fillId="23" borderId="109" xfId="5" applyNumberFormat="1" applyFont="1" applyFill="1" applyBorder="1" applyAlignment="1" applyProtection="1">
      <alignment horizontal="center" vertical="center" wrapText="1"/>
    </xf>
    <xf numFmtId="0" fontId="47" fillId="23" borderId="65" xfId="5" applyFont="1" applyFill="1" applyBorder="1" applyAlignment="1" applyProtection="1">
      <alignment horizontal="center" vertical="center" wrapText="1"/>
    </xf>
    <xf numFmtId="176" fontId="47" fillId="23" borderId="65" xfId="5" applyNumberFormat="1" applyFont="1" applyFill="1" applyBorder="1" applyAlignment="1" applyProtection="1">
      <alignment horizontal="center" vertical="center" wrapText="1"/>
    </xf>
    <xf numFmtId="176" fontId="47" fillId="23" borderId="49" xfId="5" applyNumberFormat="1" applyFont="1" applyFill="1" applyBorder="1" applyAlignment="1" applyProtection="1">
      <alignment horizontal="center" vertical="center" wrapText="1"/>
    </xf>
    <xf numFmtId="49" fontId="33" fillId="0" borderId="0" xfId="5" applyNumberFormat="1" applyFont="1" applyFill="1" applyAlignment="1" applyProtection="1">
      <alignment horizontal="right" vertical="center"/>
    </xf>
    <xf numFmtId="177" fontId="104" fillId="8" borderId="187" xfId="5" applyNumberFormat="1" applyFont="1" applyFill="1" applyBorder="1" applyAlignment="1" applyProtection="1">
      <alignment vertical="center"/>
      <protection locked="0"/>
    </xf>
    <xf numFmtId="164" fontId="47" fillId="16" borderId="188" xfId="17" applyNumberFormat="1" applyFont="1" applyFill="1" applyBorder="1" applyAlignment="1" applyProtection="1">
      <alignment vertical="center"/>
    </xf>
    <xf numFmtId="164" fontId="47" fillId="16" borderId="190" xfId="17" applyNumberFormat="1" applyFont="1" applyFill="1" applyBorder="1" applyAlignment="1" applyProtection="1">
      <alignment vertical="center"/>
    </xf>
    <xf numFmtId="177" fontId="47" fillId="8" borderId="187" xfId="5" applyNumberFormat="1" applyFont="1" applyFill="1" applyBorder="1" applyAlignment="1" applyProtection="1">
      <alignment vertical="center" wrapText="1"/>
      <protection locked="0"/>
    </xf>
    <xf numFmtId="164" fontId="47" fillId="18" borderId="190" xfId="17" applyNumberFormat="1" applyFont="1" applyFill="1" applyBorder="1" applyAlignment="1" applyProtection="1">
      <alignment vertical="center"/>
    </xf>
    <xf numFmtId="177" fontId="47" fillId="8" borderId="199" xfId="5" applyNumberFormat="1" applyFont="1" applyFill="1" applyBorder="1" applyAlignment="1" applyProtection="1">
      <alignment vertical="center" wrapText="1"/>
      <protection locked="0"/>
    </xf>
    <xf numFmtId="164" fontId="47" fillId="25" borderId="203" xfId="17" applyNumberFormat="1" applyFont="1" applyFill="1" applyBorder="1" applyAlignment="1" applyProtection="1">
      <alignment vertical="center"/>
    </xf>
    <xf numFmtId="0" fontId="47" fillId="8" borderId="204" xfId="5" applyFont="1" applyFill="1" applyBorder="1" applyAlignment="1" applyProtection="1">
      <alignment vertical="center" wrapText="1"/>
    </xf>
    <xf numFmtId="177" fontId="105" fillId="8" borderId="192" xfId="5" applyNumberFormat="1" applyFont="1" applyFill="1" applyBorder="1" applyAlignment="1" applyProtection="1">
      <alignment vertical="center"/>
      <protection locked="0"/>
    </xf>
    <xf numFmtId="164" fontId="47" fillId="16" borderId="65" xfId="17" applyNumberFormat="1" applyFont="1" applyFill="1" applyBorder="1" applyAlignment="1" applyProtection="1">
      <alignment vertical="center"/>
    </xf>
    <xf numFmtId="177" fontId="46" fillId="8" borderId="192" xfId="5" applyNumberFormat="1" applyFont="1" applyFill="1" applyBorder="1" applyAlignment="1" applyProtection="1">
      <alignment vertical="center" wrapText="1"/>
      <protection locked="0"/>
    </xf>
    <xf numFmtId="164" fontId="104" fillId="18" borderId="196" xfId="5" applyNumberFormat="1" applyFont="1" applyFill="1" applyBorder="1" applyAlignment="1" applyProtection="1">
      <alignment vertical="center"/>
      <protection locked="0"/>
    </xf>
    <xf numFmtId="177" fontId="47" fillId="8" borderId="170" xfId="5" applyNumberFormat="1" applyFont="1" applyFill="1" applyBorder="1" applyAlignment="1" applyProtection="1">
      <alignment vertical="center" wrapText="1"/>
      <protection locked="0"/>
    </xf>
    <xf numFmtId="177" fontId="46" fillId="8" borderId="192" xfId="5" applyNumberFormat="1" applyFont="1" applyFill="1" applyBorder="1" applyAlignment="1" applyProtection="1">
      <alignment vertical="center"/>
      <protection locked="0"/>
    </xf>
    <xf numFmtId="164" fontId="47" fillId="18" borderId="196" xfId="17" applyNumberFormat="1" applyFont="1" applyFill="1" applyBorder="1" applyAlignment="1" applyProtection="1">
      <alignment vertical="center"/>
    </xf>
    <xf numFmtId="0" fontId="46" fillId="8" borderId="205" xfId="5" applyFont="1" applyFill="1" applyBorder="1" applyAlignment="1" applyProtection="1">
      <alignment vertical="center"/>
      <protection locked="0"/>
    </xf>
    <xf numFmtId="164" fontId="46" fillId="17" borderId="173" xfId="5" applyNumberFormat="1" applyFont="1" applyFill="1" applyBorder="1" applyAlignment="1" applyProtection="1">
      <alignment vertical="center"/>
      <protection locked="0"/>
    </xf>
    <xf numFmtId="0" fontId="46" fillId="8" borderId="205" xfId="5" applyFont="1" applyFill="1" applyBorder="1" applyAlignment="1" applyProtection="1">
      <alignment vertical="center" wrapText="1"/>
      <protection locked="0"/>
    </xf>
    <xf numFmtId="164" fontId="46" fillId="17" borderId="206" xfId="5" applyNumberFormat="1" applyFont="1" applyFill="1" applyBorder="1" applyAlignment="1" applyProtection="1">
      <alignment vertical="center"/>
      <protection locked="0"/>
    </xf>
    <xf numFmtId="177" fontId="46" fillId="0" borderId="172" xfId="5" applyNumberFormat="1" applyFont="1" applyFill="1" applyBorder="1" applyAlignment="1" applyProtection="1">
      <alignment vertical="center" wrapText="1"/>
      <protection locked="0"/>
    </xf>
    <xf numFmtId="164" fontId="46" fillId="17" borderId="172" xfId="5" applyNumberFormat="1" applyFont="1" applyFill="1" applyBorder="1" applyAlignment="1" applyProtection="1">
      <alignment vertical="center"/>
      <protection locked="0"/>
    </xf>
    <xf numFmtId="0" fontId="46" fillId="8" borderId="207" xfId="5" applyFont="1" applyFill="1" applyBorder="1" applyAlignment="1" applyProtection="1">
      <alignment vertical="center" wrapText="1"/>
    </xf>
    <xf numFmtId="0" fontId="46" fillId="8" borderId="77" xfId="5" applyFont="1" applyFill="1" applyBorder="1" applyAlignment="1" applyProtection="1">
      <alignment vertical="center"/>
    </xf>
    <xf numFmtId="0" fontId="46" fillId="0" borderId="49" xfId="5" applyFont="1" applyFill="1" applyBorder="1" applyAlignment="1" applyProtection="1">
      <alignment vertical="center"/>
    </xf>
    <xf numFmtId="0" fontId="46" fillId="0" borderId="8" xfId="5" applyFont="1" applyFill="1" applyBorder="1" applyAlignment="1" applyProtection="1">
      <alignment vertical="center"/>
    </xf>
    <xf numFmtId="0" fontId="46" fillId="0" borderId="49" xfId="5" applyFont="1" applyFill="1" applyBorder="1" applyAlignment="1" applyProtection="1">
      <alignment vertical="center" wrapText="1"/>
    </xf>
    <xf numFmtId="0" fontId="47" fillId="0" borderId="133" xfId="5" applyFont="1" applyFill="1" applyBorder="1" applyAlignment="1" applyProtection="1">
      <alignment vertical="center" wrapText="1"/>
    </xf>
    <xf numFmtId="164" fontId="47" fillId="16" borderId="173" xfId="5" applyNumberFormat="1" applyFont="1" applyFill="1" applyBorder="1" applyAlignment="1" applyProtection="1">
      <alignment vertical="center"/>
    </xf>
    <xf numFmtId="164" fontId="46" fillId="16" borderId="173" xfId="5" applyNumberFormat="1" applyFont="1" applyFill="1" applyBorder="1" applyAlignment="1" applyProtection="1">
      <alignment vertical="center"/>
    </xf>
    <xf numFmtId="177" fontId="47" fillId="0" borderId="205" xfId="5" applyNumberFormat="1" applyFont="1" applyFill="1" applyBorder="1" applyAlignment="1" applyProtection="1">
      <alignment vertical="center" wrapText="1"/>
      <protection locked="0"/>
    </xf>
    <xf numFmtId="164" fontId="47" fillId="16" borderId="91" xfId="17" applyNumberFormat="1" applyFont="1" applyFill="1" applyBorder="1" applyAlignment="1" applyProtection="1">
      <alignment vertical="center"/>
    </xf>
    <xf numFmtId="164" fontId="46" fillId="16" borderId="206" xfId="5" applyNumberFormat="1" applyFont="1" applyFill="1" applyBorder="1" applyAlignment="1" applyProtection="1">
      <alignment vertical="center"/>
    </xf>
    <xf numFmtId="0" fontId="47" fillId="8" borderId="208" xfId="5" applyFont="1" applyFill="1" applyBorder="1" applyAlignment="1" applyProtection="1">
      <alignment vertical="center" wrapText="1"/>
    </xf>
    <xf numFmtId="164" fontId="46" fillId="17" borderId="196" xfId="1" applyNumberFormat="1" applyFont="1" applyFill="1" applyBorder="1" applyAlignment="1" applyProtection="1">
      <alignment vertical="center"/>
      <protection locked="0"/>
    </xf>
    <xf numFmtId="164" fontId="46" fillId="17" borderId="171" xfId="17" applyNumberFormat="1" applyFont="1" applyFill="1" applyBorder="1" applyAlignment="1" applyProtection="1">
      <alignment vertical="center"/>
      <protection locked="0"/>
    </xf>
    <xf numFmtId="164" fontId="46" fillId="17" borderId="171" xfId="1" applyNumberFormat="1" applyFont="1" applyFill="1" applyBorder="1" applyAlignment="1" applyProtection="1">
      <alignment vertical="center"/>
      <protection locked="0"/>
    </xf>
    <xf numFmtId="164" fontId="46" fillId="17" borderId="196" xfId="17" applyNumberFormat="1" applyFont="1" applyFill="1" applyBorder="1" applyAlignment="1" applyProtection="1">
      <alignment vertical="center"/>
      <protection locked="0"/>
    </xf>
    <xf numFmtId="164" fontId="46" fillId="16" borderId="196" xfId="17" applyNumberFormat="1" applyFont="1" applyFill="1" applyBorder="1" applyAlignment="1" applyProtection="1">
      <alignment vertical="center"/>
    </xf>
    <xf numFmtId="0" fontId="46" fillId="0" borderId="192" xfId="5" applyFont="1" applyBorder="1" applyAlignment="1" applyProtection="1">
      <alignment vertical="center"/>
      <protection locked="0"/>
    </xf>
    <xf numFmtId="0" fontId="46" fillId="0" borderId="192" xfId="5" applyFont="1" applyBorder="1" applyAlignment="1" applyProtection="1">
      <alignment vertical="center" wrapText="1"/>
      <protection locked="0"/>
    </xf>
    <xf numFmtId="0" fontId="46" fillId="8" borderId="195" xfId="5" applyFont="1" applyFill="1" applyBorder="1" applyAlignment="1" applyProtection="1">
      <alignment vertical="center"/>
    </xf>
    <xf numFmtId="177" fontId="47" fillId="8" borderId="202" xfId="5" applyNumberFormat="1" applyFont="1" applyFill="1" applyBorder="1" applyAlignment="1" applyProtection="1">
      <alignment vertical="center"/>
    </xf>
    <xf numFmtId="177" fontId="47" fillId="8" borderId="202" xfId="5" applyNumberFormat="1" applyFont="1" applyFill="1" applyBorder="1" applyAlignment="1" applyProtection="1">
      <alignment vertical="center" wrapText="1"/>
    </xf>
    <xf numFmtId="0" fontId="47" fillId="0" borderId="96" xfId="5" applyFont="1" applyFill="1" applyBorder="1" applyAlignment="1" applyProtection="1">
      <alignment vertical="center" wrapText="1"/>
    </xf>
    <xf numFmtId="0" fontId="47" fillId="8" borderId="92" xfId="5" applyFont="1" applyFill="1" applyBorder="1" applyAlignment="1" applyProtection="1">
      <alignment vertical="center"/>
      <protection locked="0"/>
    </xf>
    <xf numFmtId="164" fontId="47" fillId="16" borderId="197" xfId="5" applyNumberFormat="1" applyFont="1" applyFill="1" applyBorder="1" applyAlignment="1" applyProtection="1">
      <alignment vertical="center"/>
    </xf>
    <xf numFmtId="164" fontId="47" fillId="16" borderId="206" xfId="5" applyNumberFormat="1" applyFont="1" applyFill="1" applyBorder="1" applyAlignment="1" applyProtection="1">
      <alignment vertical="center"/>
    </xf>
    <xf numFmtId="177" fontId="47" fillId="0" borderId="172" xfId="5" applyNumberFormat="1" applyFont="1" applyFill="1" applyBorder="1" applyAlignment="1" applyProtection="1">
      <alignment vertical="center" wrapText="1"/>
      <protection locked="0"/>
    </xf>
    <xf numFmtId="0" fontId="47" fillId="8" borderId="207" xfId="5" applyFont="1" applyFill="1" applyBorder="1" applyAlignment="1" applyProtection="1">
      <alignment vertical="center" wrapText="1"/>
    </xf>
    <xf numFmtId="164" fontId="46" fillId="17" borderId="166" xfId="17" applyNumberFormat="1" applyFont="1" applyFill="1" applyBorder="1" applyAlignment="1" applyProtection="1">
      <alignment vertical="center"/>
      <protection locked="0"/>
    </xf>
    <xf numFmtId="0" fontId="45" fillId="0" borderId="17" xfId="5" applyFont="1" applyBorder="1" applyProtection="1">
      <protection locked="0"/>
    </xf>
    <xf numFmtId="49" fontId="45" fillId="0" borderId="0" xfId="5" applyNumberFormat="1" applyFont="1" applyAlignment="1" applyProtection="1">
      <alignment horizontal="right"/>
    </xf>
    <xf numFmtId="0" fontId="46" fillId="8" borderId="106" xfId="5" applyFont="1" applyFill="1" applyBorder="1" applyAlignment="1" applyProtection="1">
      <alignment vertical="center"/>
    </xf>
    <xf numFmtId="0" fontId="46" fillId="0" borderId="8" xfId="5" applyFont="1" applyFill="1" applyBorder="1" applyAlignment="1" applyProtection="1">
      <alignment vertical="center" wrapText="1"/>
    </xf>
    <xf numFmtId="0" fontId="46" fillId="0" borderId="202" xfId="5" applyFont="1" applyFill="1" applyBorder="1" applyAlignment="1" applyProtection="1">
      <alignment vertical="center"/>
    </xf>
    <xf numFmtId="49" fontId="45" fillId="0" borderId="0" xfId="5" applyNumberFormat="1" applyFont="1" applyFill="1" applyAlignment="1" applyProtection="1">
      <alignment horizontal="right"/>
    </xf>
    <xf numFmtId="0" fontId="47" fillId="8" borderId="205" xfId="5" applyFont="1" applyFill="1" applyBorder="1" applyAlignment="1" applyProtection="1">
      <alignment vertical="center" wrapText="1"/>
      <protection locked="0"/>
    </xf>
    <xf numFmtId="164" fontId="46" fillId="17" borderId="197" xfId="1" applyNumberFormat="1" applyFont="1" applyFill="1" applyBorder="1" applyAlignment="1" applyProtection="1">
      <alignment vertical="center"/>
      <protection locked="0"/>
    </xf>
    <xf numFmtId="164" fontId="46" fillId="18" borderId="206" xfId="1" applyNumberFormat="1" applyFont="1" applyFill="1" applyBorder="1" applyAlignment="1" applyProtection="1">
      <alignment vertical="center"/>
      <protection locked="0"/>
    </xf>
    <xf numFmtId="177" fontId="47" fillId="8" borderId="17" xfId="5" applyNumberFormat="1" applyFont="1" applyFill="1" applyBorder="1" applyAlignment="1" applyProtection="1">
      <alignment vertical="center" wrapText="1"/>
      <protection locked="0"/>
    </xf>
    <xf numFmtId="164" fontId="47" fillId="17" borderId="91" xfId="17" applyNumberFormat="1" applyFont="1" applyFill="1" applyBorder="1" applyAlignment="1" applyProtection="1">
      <alignment vertical="center"/>
      <protection locked="0"/>
    </xf>
    <xf numFmtId="176" fontId="47" fillId="24" borderId="171" xfId="5" applyNumberFormat="1" applyFont="1" applyFill="1" applyBorder="1" applyAlignment="1" applyProtection="1">
      <alignment horizontal="center" vertical="center" wrapText="1"/>
    </xf>
    <xf numFmtId="176" fontId="47" fillId="23" borderId="192" xfId="5" applyNumberFormat="1" applyFont="1" applyFill="1" applyBorder="1" applyAlignment="1" applyProtection="1">
      <alignment horizontal="center" vertical="center" wrapText="1"/>
    </xf>
    <xf numFmtId="0" fontId="47" fillId="23" borderId="166" xfId="5" applyFont="1" applyFill="1" applyBorder="1" applyAlignment="1" applyProtection="1">
      <alignment horizontal="center" vertical="center" wrapText="1"/>
    </xf>
    <xf numFmtId="176" fontId="47" fillId="23" borderId="166" xfId="5" applyNumberFormat="1" applyFont="1" applyFill="1" applyBorder="1" applyAlignment="1" applyProtection="1">
      <alignment horizontal="center" vertical="center" wrapText="1"/>
    </xf>
    <xf numFmtId="176" fontId="47" fillId="23" borderId="196" xfId="5" applyNumberFormat="1" applyFont="1" applyFill="1" applyBorder="1" applyAlignment="1" applyProtection="1">
      <alignment horizontal="center" vertical="center" wrapText="1"/>
    </xf>
    <xf numFmtId="0" fontId="47" fillId="10" borderId="194" xfId="5" applyFont="1" applyFill="1" applyBorder="1" applyAlignment="1" applyProtection="1">
      <alignment vertical="center" wrapText="1"/>
    </xf>
    <xf numFmtId="0" fontId="47" fillId="10" borderId="196" xfId="5" applyFont="1" applyFill="1" applyBorder="1" applyAlignment="1" applyProtection="1">
      <alignment horizontal="center" vertical="center" wrapText="1"/>
    </xf>
    <xf numFmtId="0" fontId="47" fillId="8" borderId="96" xfId="5" applyFont="1" applyFill="1" applyBorder="1" applyAlignment="1" applyProtection="1">
      <alignment horizontal="center" vertical="center" wrapText="1"/>
    </xf>
    <xf numFmtId="0" fontId="45" fillId="0" borderId="11" xfId="5" applyFont="1" applyBorder="1" applyProtection="1">
      <protection locked="0"/>
    </xf>
    <xf numFmtId="0" fontId="45" fillId="11" borderId="0" xfId="5" applyFont="1" applyFill="1" applyProtection="1">
      <protection locked="0"/>
    </xf>
    <xf numFmtId="0" fontId="53" fillId="11" borderId="0" xfId="5" applyFont="1" applyFill="1" applyBorder="1" applyAlignment="1" applyProtection="1">
      <alignment vertical="center" wrapText="1"/>
    </xf>
    <xf numFmtId="0" fontId="46" fillId="11" borderId="99" xfId="5" applyFont="1" applyFill="1" applyBorder="1" applyAlignment="1" applyProtection="1">
      <alignment horizontal="left" vertical="center" wrapText="1"/>
    </xf>
    <xf numFmtId="15" fontId="46" fillId="11" borderId="198" xfId="5" applyNumberFormat="1" applyFont="1" applyFill="1" applyBorder="1" applyAlignment="1" applyProtection="1">
      <alignment vertical="center" wrapText="1"/>
    </xf>
    <xf numFmtId="0" fontId="47" fillId="11" borderId="10" xfId="5" applyFont="1" applyFill="1" applyBorder="1" applyAlignment="1" applyProtection="1">
      <alignment vertical="center" wrapText="1"/>
    </xf>
    <xf numFmtId="15" fontId="46" fillId="11" borderId="10" xfId="5" applyNumberFormat="1" applyFont="1" applyFill="1" applyBorder="1" applyAlignment="1" applyProtection="1">
      <alignment horizontal="left" vertical="center" wrapText="1"/>
    </xf>
    <xf numFmtId="0" fontId="46" fillId="11" borderId="73" xfId="5" applyFont="1" applyFill="1" applyBorder="1" applyAlignment="1" applyProtection="1">
      <alignment horizontal="left" vertical="center" wrapText="1"/>
    </xf>
    <xf numFmtId="15" fontId="46" fillId="11" borderId="5" xfId="5" applyNumberFormat="1" applyFont="1" applyFill="1" applyBorder="1" applyAlignment="1" applyProtection="1">
      <alignment vertical="center" wrapText="1"/>
    </xf>
    <xf numFmtId="0" fontId="47" fillId="11" borderId="8" xfId="5" applyFont="1" applyFill="1" applyBorder="1" applyAlignment="1" applyProtection="1">
      <alignment vertical="center" wrapText="1"/>
    </xf>
    <xf numFmtId="15" fontId="46" fillId="11" borderId="8" xfId="5" applyNumberFormat="1" applyFont="1" applyFill="1" applyBorder="1" applyAlignment="1" applyProtection="1">
      <alignment horizontal="left" vertical="center" wrapText="1"/>
    </xf>
    <xf numFmtId="0" fontId="47" fillId="8" borderId="170" xfId="0" applyFont="1" applyFill="1" applyBorder="1" applyAlignment="1" applyProtection="1"/>
    <xf numFmtId="0" fontId="33" fillId="11" borderId="166" xfId="0" applyFont="1" applyFill="1" applyBorder="1" applyAlignment="1" applyProtection="1">
      <alignment vertical="center"/>
    </xf>
    <xf numFmtId="10" fontId="46" fillId="11" borderId="65" xfId="7" applyNumberFormat="1" applyFont="1" applyFill="1" applyBorder="1" applyAlignment="1" applyProtection="1">
      <alignment horizontal="center" vertical="center" wrapText="1"/>
      <protection locked="0"/>
    </xf>
    <xf numFmtId="0" fontId="46" fillId="11" borderId="65" xfId="7" applyNumberFormat="1" applyFont="1" applyFill="1" applyBorder="1" applyAlignment="1" applyProtection="1">
      <alignment horizontal="center" vertical="center" wrapText="1"/>
      <protection locked="0"/>
    </xf>
    <xf numFmtId="0" fontId="46" fillId="0" borderId="170" xfId="0" applyFont="1" applyBorder="1" applyAlignment="1" applyProtection="1">
      <alignment horizontal="center" vertical="center" wrapText="1"/>
      <protection locked="0"/>
    </xf>
    <xf numFmtId="0" fontId="46" fillId="11" borderId="83" xfId="0" applyFont="1" applyFill="1" applyBorder="1" applyAlignment="1" applyProtection="1">
      <alignment horizontal="center" vertical="center" wrapText="1"/>
      <protection locked="0"/>
    </xf>
    <xf numFmtId="15" fontId="47" fillId="11" borderId="8" xfId="5" applyNumberFormat="1" applyFont="1" applyFill="1" applyBorder="1" applyAlignment="1" applyProtection="1">
      <alignment vertical="center" wrapText="1"/>
    </xf>
    <xf numFmtId="15" fontId="47" fillId="11" borderId="10" xfId="5" applyNumberFormat="1" applyFont="1" applyFill="1" applyBorder="1" applyAlignment="1" applyProtection="1">
      <alignment vertical="center" wrapText="1"/>
    </xf>
    <xf numFmtId="15" fontId="64" fillId="10" borderId="8" xfId="6" applyNumberFormat="1" applyFont="1" applyFill="1" applyBorder="1" applyAlignment="1" applyProtection="1">
      <alignment vertical="center" wrapText="1"/>
    </xf>
    <xf numFmtId="15" fontId="64" fillId="10" borderId="89" xfId="6" applyNumberFormat="1" applyFont="1" applyFill="1" applyBorder="1" applyAlignment="1" applyProtection="1">
      <alignment vertical="center" wrapText="1"/>
    </xf>
    <xf numFmtId="15" fontId="64" fillId="10" borderId="78" xfId="6" applyNumberFormat="1" applyFont="1" applyFill="1" applyBorder="1" applyAlignment="1" applyProtection="1">
      <alignment vertical="center"/>
    </xf>
    <xf numFmtId="15" fontId="64" fillId="10" borderId="107" xfId="6" applyNumberFormat="1" applyFont="1" applyFill="1" applyBorder="1" applyAlignment="1" applyProtection="1">
      <alignment vertical="center"/>
    </xf>
    <xf numFmtId="0" fontId="94" fillId="10" borderId="60" xfId="15" applyFont="1" applyFill="1" applyBorder="1" applyAlignment="1" applyProtection="1">
      <alignment vertical="center" wrapText="1"/>
    </xf>
    <xf numFmtId="15" fontId="46" fillId="29" borderId="89" xfId="6" applyNumberFormat="1" applyFont="1" applyFill="1" applyBorder="1" applyAlignment="1" applyProtection="1">
      <alignment vertical="center"/>
    </xf>
    <xf numFmtId="15" fontId="46" fillId="29" borderId="89" xfId="6" quotePrefix="1" applyNumberFormat="1" applyFont="1" applyFill="1" applyBorder="1" applyAlignment="1" applyProtection="1">
      <alignment horizontal="left" vertical="center"/>
    </xf>
    <xf numFmtId="0" fontId="59" fillId="0" borderId="0" xfId="15" applyFont="1" applyProtection="1"/>
    <xf numFmtId="0" fontId="59" fillId="0" borderId="0" xfId="15" applyFont="1" applyFill="1" applyBorder="1" applyProtection="1"/>
    <xf numFmtId="0" fontId="59" fillId="0" borderId="0" xfId="15" applyFont="1" applyFill="1" applyProtection="1"/>
    <xf numFmtId="0" fontId="59" fillId="0" borderId="0" xfId="15" applyFont="1" applyFill="1" applyProtection="1">
      <protection locked="0"/>
    </xf>
    <xf numFmtId="0" fontId="59" fillId="0" borderId="0" xfId="15" quotePrefix="1" applyFont="1" applyAlignment="1" applyProtection="1">
      <alignment horizontal="left"/>
    </xf>
    <xf numFmtId="0" fontId="59" fillId="0" borderId="1" xfId="15" applyFont="1" applyBorder="1" applyProtection="1"/>
    <xf numFmtId="183" fontId="59" fillId="0" borderId="1" xfId="15" applyNumberFormat="1" applyFont="1" applyBorder="1" applyProtection="1"/>
    <xf numFmtId="0" fontId="33" fillId="10" borderId="170" xfId="0" applyFont="1" applyFill="1" applyBorder="1" applyAlignment="1" applyProtection="1">
      <alignment vertical="center"/>
    </xf>
    <xf numFmtId="0" fontId="33" fillId="10" borderId="202" xfId="0" applyFont="1" applyFill="1" applyBorder="1" applyAlignment="1" applyProtection="1">
      <alignment vertical="center"/>
    </xf>
    <xf numFmtId="0" fontId="33" fillId="10" borderId="171" xfId="0" applyFont="1" applyFill="1" applyBorder="1" applyAlignment="1" applyProtection="1">
      <alignment vertical="center"/>
    </xf>
    <xf numFmtId="172" fontId="34" fillId="8" borderId="202" xfId="0" applyNumberFormat="1" applyFont="1" applyFill="1" applyBorder="1" applyAlignment="1" applyProtection="1">
      <alignment horizontal="left" indent="1"/>
    </xf>
    <xf numFmtId="172" fontId="34" fillId="8" borderId="171" xfId="0" applyNumberFormat="1" applyFont="1" applyFill="1" applyBorder="1" applyAlignment="1" applyProtection="1">
      <alignment horizontal="left" indent="1"/>
    </xf>
    <xf numFmtId="0" fontId="33" fillId="10" borderId="166" xfId="0" applyFont="1" applyFill="1" applyBorder="1" applyAlignment="1" applyProtection="1">
      <alignment horizontal="left" vertical="center"/>
    </xf>
    <xf numFmtId="0" fontId="33" fillId="10" borderId="166" xfId="0" applyFont="1" applyFill="1" applyBorder="1" applyAlignment="1" applyProtection="1">
      <alignment vertical="center"/>
    </xf>
    <xf numFmtId="172" fontId="34" fillId="8" borderId="166" xfId="0" applyNumberFormat="1" applyFont="1" applyFill="1" applyBorder="1" applyAlignment="1" applyProtection="1">
      <alignment horizontal="left" indent="1"/>
    </xf>
    <xf numFmtId="0" fontId="33" fillId="10" borderId="109" xfId="0" applyFont="1" applyFill="1" applyBorder="1" applyAlignment="1" applyProtection="1">
      <alignment horizontal="left" vertical="center"/>
    </xf>
    <xf numFmtId="0" fontId="33" fillId="10" borderId="193" xfId="0" applyFont="1" applyFill="1" applyBorder="1" applyAlignment="1" applyProtection="1">
      <alignment horizontal="left" vertical="center"/>
    </xf>
    <xf numFmtId="0" fontId="33" fillId="10" borderId="209" xfId="0" applyFont="1" applyFill="1" applyBorder="1" applyAlignment="1" applyProtection="1">
      <alignment horizontal="left" vertical="center"/>
    </xf>
    <xf numFmtId="0" fontId="33" fillId="10" borderId="196" xfId="0" applyFont="1" applyFill="1" applyBorder="1" applyAlignment="1" applyProtection="1">
      <alignment horizontal="left" vertical="center"/>
    </xf>
    <xf numFmtId="0" fontId="1" fillId="0" borderId="0" xfId="18"/>
    <xf numFmtId="0" fontId="107" fillId="0" borderId="166" xfId="18" applyFont="1" applyBorder="1" applyAlignment="1">
      <alignment horizontal="left" vertical="top" wrapText="1"/>
    </xf>
    <xf numFmtId="0" fontId="60" fillId="0" borderId="166" xfId="18" applyFont="1" applyBorder="1" applyAlignment="1">
      <alignment horizontal="center" vertical="center" wrapText="1"/>
    </xf>
    <xf numFmtId="0" fontId="101" fillId="0" borderId="0" xfId="18" applyFont="1"/>
    <xf numFmtId="0" fontId="46" fillId="0" borderId="166" xfId="18" applyFont="1" applyBorder="1" applyAlignment="1">
      <alignment horizontal="left" vertical="top" wrapText="1"/>
    </xf>
    <xf numFmtId="0" fontId="34" fillId="0" borderId="166" xfId="18" applyFont="1" applyBorder="1" applyAlignment="1">
      <alignment horizontal="center" vertical="center" wrapText="1"/>
    </xf>
    <xf numFmtId="0" fontId="94" fillId="23" borderId="166" xfId="18" applyFont="1" applyFill="1" applyBorder="1" applyAlignment="1">
      <alignment horizontal="center" vertical="center" wrapText="1"/>
    </xf>
    <xf numFmtId="0" fontId="47" fillId="23" borderId="166" xfId="18" applyFont="1" applyFill="1" applyBorder="1" applyAlignment="1" applyProtection="1">
      <alignment horizontal="center" vertical="center" wrapText="1"/>
    </xf>
    <xf numFmtId="0" fontId="94" fillId="16" borderId="166" xfId="18" applyFont="1" applyFill="1" applyBorder="1" applyAlignment="1">
      <alignment horizontal="center" vertical="center" wrapText="1"/>
    </xf>
    <xf numFmtId="0" fontId="94" fillId="10" borderId="166" xfId="18" applyFont="1" applyFill="1" applyBorder="1" applyAlignment="1">
      <alignment vertical="center" wrapText="1"/>
    </xf>
    <xf numFmtId="0" fontId="89" fillId="10" borderId="166" xfId="18" applyFont="1" applyFill="1" applyBorder="1" applyAlignment="1">
      <alignment horizontal="center" vertical="center" wrapText="1"/>
    </xf>
    <xf numFmtId="0" fontId="107" fillId="0" borderId="0" xfId="18" applyFont="1" applyBorder="1" applyAlignment="1">
      <alignment horizontal="left" vertical="center"/>
    </xf>
    <xf numFmtId="0" fontId="112" fillId="0" borderId="0" xfId="18" applyFont="1" applyBorder="1" applyAlignment="1">
      <alignment horizontal="left" vertical="center"/>
    </xf>
    <xf numFmtId="0" fontId="60" fillId="11" borderId="150" xfId="15" applyFont="1" applyFill="1" applyBorder="1" applyAlignment="1" applyProtection="1">
      <alignment horizontal="left" vertical="center" wrapText="1"/>
      <protection locked="0"/>
    </xf>
    <xf numFmtId="0" fontId="53" fillId="8" borderId="0" xfId="0" applyFont="1" applyFill="1" applyAlignment="1" applyProtection="1">
      <alignment vertical="center" wrapText="1"/>
    </xf>
    <xf numFmtId="0" fontId="89" fillId="12" borderId="0" xfId="0" quotePrefix="1" applyFont="1" applyFill="1" applyAlignment="1" applyProtection="1">
      <alignment horizontal="center" vertical="center" wrapText="1"/>
    </xf>
    <xf numFmtId="0" fontId="89" fillId="12" borderId="0" xfId="5" applyFont="1" applyFill="1" applyAlignment="1" applyProtection="1">
      <alignment horizontal="center" vertical="center" wrapText="1"/>
    </xf>
    <xf numFmtId="0" fontId="60" fillId="0" borderId="0" xfId="15" applyFont="1" applyAlignment="1" applyProtection="1">
      <alignment wrapText="1"/>
    </xf>
    <xf numFmtId="0" fontId="60" fillId="0" borderId="0" xfId="15" applyFont="1" applyFill="1" applyBorder="1" applyAlignment="1" applyProtection="1">
      <alignment wrapText="1"/>
    </xf>
    <xf numFmtId="0" fontId="47" fillId="5" borderId="12" xfId="0" applyFont="1" applyFill="1" applyBorder="1" applyAlignment="1" applyProtection="1">
      <alignment horizontal="center" vertical="center" wrapText="1"/>
    </xf>
    <xf numFmtId="0" fontId="47" fillId="5" borderId="95" xfId="0" applyFont="1" applyFill="1" applyBorder="1" applyAlignment="1" applyProtection="1">
      <alignment horizontal="center" vertical="center" wrapText="1"/>
    </xf>
    <xf numFmtId="0" fontId="47" fillId="5" borderId="8" xfId="0" applyFont="1" applyFill="1" applyBorder="1" applyAlignment="1" applyProtection="1">
      <alignment horizontal="center" vertical="center" wrapText="1"/>
    </xf>
    <xf numFmtId="0" fontId="60" fillId="11" borderId="149" xfId="15" applyFont="1" applyFill="1" applyBorder="1" applyAlignment="1" applyProtection="1">
      <alignment horizontal="left" vertical="center" wrapText="1"/>
      <protection locked="0"/>
    </xf>
    <xf numFmtId="0" fontId="60" fillId="11" borderId="168" xfId="15" applyFont="1" applyFill="1" applyBorder="1" applyAlignment="1" applyProtection="1">
      <alignment horizontal="left" vertical="center" wrapText="1"/>
      <protection locked="0"/>
    </xf>
    <xf numFmtId="0" fontId="94" fillId="11" borderId="96" xfId="0" applyFont="1" applyFill="1" applyBorder="1" applyAlignment="1" applyProtection="1">
      <alignment vertical="center"/>
    </xf>
    <xf numFmtId="178" fontId="47" fillId="16" borderId="122" xfId="14" applyNumberFormat="1" applyFont="1" applyFill="1" applyBorder="1" applyAlignment="1" applyProtection="1">
      <alignment vertical="center"/>
    </xf>
    <xf numFmtId="178" fontId="47" fillId="16" borderId="128" xfId="14" applyNumberFormat="1" applyFont="1" applyFill="1" applyBorder="1" applyAlignment="1" applyProtection="1">
      <alignment vertical="center"/>
    </xf>
    <xf numFmtId="0" fontId="46" fillId="11" borderId="150" xfId="0" applyFont="1" applyFill="1" applyBorder="1" applyAlignment="1" applyProtection="1">
      <alignment horizontal="left" vertical="top" wrapText="1"/>
      <protection locked="0"/>
    </xf>
    <xf numFmtId="0" fontId="46" fillId="11" borderId="164" xfId="0" applyFont="1" applyFill="1" applyBorder="1" applyAlignment="1" applyProtection="1">
      <alignment horizontal="left" vertical="top" wrapText="1"/>
      <protection locked="0"/>
    </xf>
    <xf numFmtId="0" fontId="46" fillId="11" borderId="210" xfId="0" applyFont="1" applyFill="1" applyBorder="1" applyAlignment="1" applyProtection="1">
      <alignment horizontal="left" vertical="top" wrapText="1"/>
      <protection locked="0"/>
    </xf>
    <xf numFmtId="0" fontId="6" fillId="0" borderId="0" xfId="19"/>
    <xf numFmtId="0" fontId="94" fillId="11" borderId="166" xfId="0" applyFont="1" applyFill="1" applyBorder="1" applyAlignment="1" applyProtection="1">
      <alignment vertical="center"/>
    </xf>
    <xf numFmtId="0" fontId="89" fillId="11" borderId="78" xfId="0" applyFont="1" applyFill="1" applyBorder="1" applyAlignment="1" applyProtection="1">
      <alignment vertical="center"/>
    </xf>
    <xf numFmtId="0" fontId="45" fillId="11" borderId="206" xfId="0" applyFont="1" applyFill="1" applyBorder="1" applyAlignment="1" applyProtection="1">
      <alignment horizontal="left" vertical="center" wrapText="1"/>
      <protection locked="0"/>
    </xf>
    <xf numFmtId="0" fontId="45" fillId="11" borderId="25" xfId="0" applyFont="1" applyFill="1" applyBorder="1" applyAlignment="1" applyProtection="1">
      <alignment horizontal="left" vertical="center" wrapText="1"/>
      <protection locked="0"/>
    </xf>
    <xf numFmtId="0" fontId="45" fillId="11" borderId="114" xfId="0" applyFont="1" applyFill="1" applyBorder="1" applyAlignment="1" applyProtection="1">
      <alignment horizontal="left" vertical="center" wrapText="1"/>
      <protection locked="0"/>
    </xf>
    <xf numFmtId="0" fontId="45" fillId="11" borderId="149" xfId="0" applyFont="1" applyFill="1" applyBorder="1" applyAlignment="1" applyProtection="1">
      <alignment horizontal="left" vertical="center" wrapText="1"/>
      <protection locked="0"/>
    </xf>
    <xf numFmtId="0" fontId="45" fillId="11" borderId="138" xfId="0" applyFont="1" applyFill="1" applyBorder="1" applyAlignment="1" applyProtection="1">
      <alignment horizontal="left" vertical="center" wrapText="1"/>
      <protection locked="0"/>
    </xf>
    <xf numFmtId="0" fontId="45" fillId="11" borderId="9" xfId="0" applyFont="1" applyFill="1" applyBorder="1" applyAlignment="1" applyProtection="1">
      <alignment horizontal="left" vertical="center" wrapText="1"/>
      <protection locked="0"/>
    </xf>
    <xf numFmtId="0" fontId="45" fillId="11" borderId="137" xfId="0" applyFont="1" applyFill="1" applyBorder="1" applyAlignment="1" applyProtection="1">
      <alignment horizontal="left" vertical="center" wrapText="1"/>
      <protection locked="0"/>
    </xf>
    <xf numFmtId="0" fontId="45" fillId="11" borderId="161" xfId="0" applyFont="1" applyFill="1" applyBorder="1" applyAlignment="1" applyProtection="1">
      <alignment horizontal="left" vertical="center" wrapText="1"/>
      <protection locked="0"/>
    </xf>
    <xf numFmtId="0" fontId="45" fillId="11" borderId="117" xfId="0" applyFont="1" applyFill="1" applyBorder="1" applyAlignment="1" applyProtection="1">
      <alignment horizontal="left" vertical="center" wrapText="1"/>
      <protection locked="0"/>
    </xf>
    <xf numFmtId="15" fontId="64" fillId="10" borderId="44" xfId="6" applyNumberFormat="1" applyFont="1" applyFill="1" applyBorder="1" applyAlignment="1" applyProtection="1">
      <alignment vertical="center"/>
    </xf>
    <xf numFmtId="15" fontId="64" fillId="10" borderId="89" xfId="6" applyNumberFormat="1" applyFont="1" applyFill="1" applyBorder="1" applyAlignment="1" applyProtection="1">
      <alignment vertical="center"/>
    </xf>
    <xf numFmtId="0" fontId="94" fillId="11" borderId="171" xfId="5" applyFont="1" applyFill="1" applyBorder="1" applyAlignment="1" applyProtection="1">
      <alignment vertical="center"/>
    </xf>
    <xf numFmtId="0" fontId="94" fillId="11" borderId="166" xfId="5" applyFont="1" applyFill="1" applyBorder="1" applyAlignment="1" applyProtection="1">
      <alignment vertical="center"/>
    </xf>
    <xf numFmtId="0" fontId="60" fillId="11" borderId="151" xfId="15" applyFont="1" applyFill="1" applyBorder="1" applyAlignment="1" applyProtection="1">
      <alignment horizontal="left" vertical="center" wrapText="1"/>
      <protection locked="0"/>
    </xf>
    <xf numFmtId="0" fontId="60" fillId="11" borderId="117" xfId="15" applyFont="1" applyFill="1" applyBorder="1" applyAlignment="1" applyProtection="1">
      <alignment horizontal="left" vertical="center" wrapText="1"/>
      <protection locked="0"/>
    </xf>
    <xf numFmtId="0" fontId="60" fillId="11" borderId="142" xfId="15" applyFont="1" applyFill="1" applyBorder="1" applyAlignment="1" applyProtection="1">
      <alignment horizontal="left" vertical="center" wrapText="1"/>
      <protection locked="0"/>
    </xf>
    <xf numFmtId="177" fontId="33" fillId="23" borderId="166" xfId="15" quotePrefix="1" applyNumberFormat="1" applyFont="1" applyFill="1" applyBorder="1" applyAlignment="1" applyProtection="1">
      <alignment horizontal="center" vertical="center" wrapText="1"/>
    </xf>
    <xf numFmtId="0" fontId="51" fillId="0" borderId="0" xfId="15" applyFont="1" applyFill="1" applyProtection="1"/>
    <xf numFmtId="0" fontId="89" fillId="0" borderId="0" xfId="5" quotePrefix="1" applyFont="1" applyAlignment="1" applyProtection="1">
      <alignment horizontal="left"/>
    </xf>
    <xf numFmtId="15" fontId="34" fillId="17" borderId="97" xfId="15" applyNumberFormat="1" applyFont="1" applyFill="1" applyBorder="1" applyAlignment="1" applyProtection="1">
      <alignment vertical="center" wrapText="1"/>
      <protection locked="0"/>
    </xf>
    <xf numFmtId="0" fontId="60" fillId="0" borderId="0" xfId="15" quotePrefix="1" applyFont="1" applyAlignment="1" applyProtection="1">
      <alignment horizontal="left"/>
    </xf>
    <xf numFmtId="0" fontId="46" fillId="11" borderId="60" xfId="5" quotePrefix="1" applyFont="1" applyFill="1" applyBorder="1" applyAlignment="1" applyProtection="1">
      <alignment horizontal="left" vertical="center"/>
    </xf>
    <xf numFmtId="49" fontId="46" fillId="11" borderId="178" xfId="5" quotePrefix="1" applyNumberFormat="1" applyFont="1" applyFill="1" applyBorder="1" applyAlignment="1" applyProtection="1">
      <alignment horizontal="left" vertical="center" wrapText="1"/>
    </xf>
    <xf numFmtId="49" fontId="46" fillId="11" borderId="181" xfId="5" quotePrefix="1" applyNumberFormat="1" applyFont="1" applyFill="1" applyBorder="1" applyAlignment="1" applyProtection="1">
      <alignment horizontal="left" vertical="center" wrapText="1"/>
    </xf>
    <xf numFmtId="0" fontId="47" fillId="11" borderId="183" xfId="5" applyFont="1" applyFill="1" applyBorder="1" applyAlignment="1" applyProtection="1">
      <alignment horizontal="left" vertical="center" wrapText="1"/>
    </xf>
    <xf numFmtId="0" fontId="47" fillId="16" borderId="188" xfId="5" applyFont="1" applyFill="1" applyBorder="1" applyAlignment="1">
      <alignment horizontal="center"/>
    </xf>
    <xf numFmtId="0" fontId="33" fillId="0" borderId="11" xfId="5" applyFont="1" applyBorder="1" applyAlignment="1">
      <alignment wrapText="1"/>
    </xf>
    <xf numFmtId="0" fontId="33" fillId="0" borderId="7" xfId="5" applyFont="1" applyFill="1" applyBorder="1" applyAlignment="1">
      <alignment wrapText="1"/>
    </xf>
    <xf numFmtId="0" fontId="45" fillId="9" borderId="77" xfId="5" applyFont="1" applyFill="1" applyBorder="1" applyAlignment="1">
      <alignment vertical="center" wrapText="1"/>
    </xf>
    <xf numFmtId="0" fontId="45" fillId="0" borderId="92" xfId="5" applyFont="1" applyBorder="1" applyAlignment="1">
      <alignment vertical="center" wrapText="1"/>
    </xf>
    <xf numFmtId="0" fontId="45" fillId="9" borderId="92" xfId="5" applyFont="1" applyFill="1" applyBorder="1" applyAlignment="1">
      <alignment vertical="center"/>
    </xf>
    <xf numFmtId="0" fontId="45" fillId="9" borderId="92" xfId="5" applyFont="1" applyFill="1" applyBorder="1" applyAlignment="1">
      <alignment vertical="center" wrapText="1"/>
    </xf>
    <xf numFmtId="0" fontId="45" fillId="0" borderId="0" xfId="5" applyFont="1" applyBorder="1" applyAlignment="1">
      <alignment vertical="center" wrapText="1"/>
    </xf>
    <xf numFmtId="15" fontId="45" fillId="16" borderId="3" xfId="5" applyNumberFormat="1" applyFont="1" applyFill="1" applyBorder="1" applyAlignment="1">
      <alignment horizontal="center" vertical="center" wrapText="1"/>
    </xf>
    <xf numFmtId="15" fontId="45" fillId="16" borderId="65" xfId="5" applyNumberFormat="1" applyFont="1" applyFill="1" applyBorder="1" applyAlignment="1">
      <alignment horizontal="center" vertical="center" wrapText="1"/>
    </xf>
    <xf numFmtId="0" fontId="46" fillId="11" borderId="67" xfId="5" quotePrefix="1" applyFont="1" applyFill="1" applyBorder="1" applyAlignment="1" applyProtection="1">
      <alignment horizontal="left" vertical="center"/>
    </xf>
    <xf numFmtId="167" fontId="46" fillId="16" borderId="166" xfId="0" applyNumberFormat="1" applyFont="1" applyFill="1" applyBorder="1" applyAlignment="1" applyProtection="1">
      <alignment vertical="center"/>
    </xf>
    <xf numFmtId="0" fontId="46" fillId="0" borderId="192" xfId="0" applyFont="1" applyBorder="1" applyAlignment="1" applyProtection="1">
      <alignment horizontal="left" vertical="center"/>
      <protection locked="0"/>
    </xf>
    <xf numFmtId="0" fontId="46" fillId="0" borderId="187" xfId="0" applyFont="1" applyBorder="1" applyAlignment="1" applyProtection="1">
      <alignment horizontal="left" vertical="center"/>
      <protection locked="0"/>
    </xf>
    <xf numFmtId="167" fontId="47" fillId="16" borderId="190" xfId="0" applyNumberFormat="1" applyFont="1" applyFill="1" applyBorder="1" applyAlignment="1" applyProtection="1">
      <alignment vertical="center"/>
    </xf>
    <xf numFmtId="167" fontId="47" fillId="16" borderId="188" xfId="0" applyNumberFormat="1" applyFont="1" applyFill="1" applyBorder="1" applyAlignment="1" applyProtection="1">
      <alignment vertical="center"/>
    </xf>
    <xf numFmtId="0" fontId="64" fillId="4" borderId="0" xfId="6" quotePrefix="1" applyFont="1" applyFill="1" applyBorder="1" applyAlignment="1" applyProtection="1">
      <alignment horizontal="left" vertical="center"/>
    </xf>
    <xf numFmtId="0" fontId="47" fillId="5" borderId="12" xfId="0" applyFont="1" applyFill="1" applyBorder="1" applyAlignment="1" applyProtection="1">
      <alignment horizontal="center" vertical="center" wrapText="1"/>
    </xf>
    <xf numFmtId="167" fontId="46" fillId="17" borderId="114" xfId="0" applyNumberFormat="1" applyFont="1" applyFill="1" applyBorder="1" applyAlignment="1" applyProtection="1">
      <alignment vertical="center"/>
      <protection locked="0"/>
    </xf>
    <xf numFmtId="167" fontId="46" fillId="17" borderId="117" xfId="0" applyNumberFormat="1" applyFont="1" applyFill="1" applyBorder="1" applyAlignment="1" applyProtection="1">
      <alignment vertical="center"/>
      <protection locked="0"/>
    </xf>
    <xf numFmtId="167" fontId="46" fillId="17" borderId="115" xfId="0" applyNumberFormat="1" applyFont="1" applyFill="1" applyBorder="1" applyAlignment="1" applyProtection="1">
      <alignment vertical="center"/>
      <protection locked="0"/>
    </xf>
    <xf numFmtId="167" fontId="46" fillId="17" borderId="158" xfId="0" applyNumberFormat="1" applyFont="1" applyFill="1" applyBorder="1" applyAlignment="1" applyProtection="1">
      <alignment vertical="center"/>
      <protection locked="0"/>
    </xf>
    <xf numFmtId="167" fontId="46" fillId="17" borderId="157" xfId="0" applyNumberFormat="1" applyFont="1" applyFill="1" applyBorder="1" applyAlignment="1" applyProtection="1">
      <alignment vertical="center"/>
      <protection locked="0"/>
    </xf>
    <xf numFmtId="167" fontId="46" fillId="17" borderId="151" xfId="0" applyNumberFormat="1" applyFont="1" applyFill="1" applyBorder="1" applyAlignment="1" applyProtection="1">
      <alignment vertical="center"/>
      <protection locked="0"/>
    </xf>
    <xf numFmtId="167" fontId="46" fillId="17" borderId="148" xfId="0" applyNumberFormat="1" applyFont="1" applyFill="1" applyBorder="1" applyAlignment="1" applyProtection="1">
      <alignment vertical="center"/>
      <protection locked="0"/>
    </xf>
    <xf numFmtId="167" fontId="46" fillId="17" borderId="211" xfId="0" applyNumberFormat="1" applyFont="1" applyFill="1" applyBorder="1" applyAlignment="1" applyProtection="1">
      <alignment vertical="center"/>
      <protection locked="0"/>
    </xf>
    <xf numFmtId="178" fontId="47" fillId="16" borderId="187" xfId="14" applyNumberFormat="1" applyFont="1" applyFill="1" applyBorder="1" applyAlignment="1" applyProtection="1">
      <alignment vertical="center"/>
    </xf>
    <xf numFmtId="167" fontId="46" fillId="16" borderId="91" xfId="0" applyNumberFormat="1" applyFont="1" applyFill="1" applyBorder="1" applyAlignment="1" applyProtection="1">
      <alignment vertical="center"/>
    </xf>
    <xf numFmtId="167" fontId="46" fillId="16" borderId="117" xfId="0" applyNumberFormat="1" applyFont="1" applyFill="1" applyBorder="1" applyAlignment="1" applyProtection="1">
      <alignment vertical="center"/>
    </xf>
    <xf numFmtId="167" fontId="46" fillId="16" borderId="119" xfId="0" applyNumberFormat="1" applyFont="1" applyFill="1" applyBorder="1" applyAlignment="1" applyProtection="1">
      <alignment vertical="center"/>
    </xf>
    <xf numFmtId="167" fontId="46" fillId="16" borderId="148" xfId="0" applyNumberFormat="1" applyFont="1" applyFill="1" applyBorder="1" applyAlignment="1" applyProtection="1">
      <alignment vertical="center"/>
    </xf>
    <xf numFmtId="167" fontId="46" fillId="16" borderId="197" xfId="0" applyNumberFormat="1" applyFont="1" applyFill="1" applyBorder="1" applyAlignment="1" applyProtection="1">
      <alignment vertical="center"/>
    </xf>
    <xf numFmtId="167" fontId="47" fillId="16" borderId="71" xfId="0" applyNumberFormat="1" applyFont="1" applyFill="1" applyBorder="1" applyAlignment="1" applyProtection="1">
      <alignment vertical="center"/>
    </xf>
    <xf numFmtId="167" fontId="47" fillId="16" borderId="80" xfId="0" applyNumberFormat="1" applyFont="1" applyFill="1" applyBorder="1" applyAlignment="1" applyProtection="1">
      <alignment vertical="center"/>
    </xf>
    <xf numFmtId="167" fontId="47" fillId="16" borderId="97" xfId="0" applyNumberFormat="1" applyFont="1" applyFill="1" applyBorder="1" applyAlignment="1" applyProtection="1">
      <alignment vertical="center"/>
    </xf>
    <xf numFmtId="167" fontId="47" fillId="16" borderId="122" xfId="0" applyNumberFormat="1" applyFont="1" applyFill="1" applyBorder="1" applyAlignment="1" applyProtection="1">
      <alignment vertical="center"/>
    </xf>
    <xf numFmtId="0" fontId="94" fillId="12" borderId="0" xfId="0" applyFont="1" applyFill="1" applyAlignment="1" applyProtection="1">
      <alignment horizontal="center" vertical="center" wrapText="1"/>
    </xf>
    <xf numFmtId="0" fontId="89" fillId="12" borderId="0" xfId="0" applyFont="1" applyFill="1" applyAlignment="1" applyProtection="1">
      <alignment horizontal="center" vertical="center" wrapText="1"/>
    </xf>
    <xf numFmtId="167" fontId="34" fillId="17" borderId="151" xfId="15" applyNumberFormat="1" applyFont="1" applyFill="1" applyBorder="1" applyAlignment="1" applyProtection="1">
      <alignment vertical="center"/>
      <protection locked="0"/>
    </xf>
    <xf numFmtId="167" fontId="34" fillId="17" borderId="117" xfId="15" applyNumberFormat="1" applyFont="1" applyFill="1" applyBorder="1" applyAlignment="1" applyProtection="1">
      <alignment vertical="center"/>
      <protection locked="0"/>
    </xf>
    <xf numFmtId="167" fontId="34" fillId="16" borderId="151" xfId="15" applyNumberFormat="1" applyFont="1" applyFill="1" applyBorder="1" applyAlignment="1" applyProtection="1">
      <alignment vertical="center"/>
    </xf>
    <xf numFmtId="167" fontId="34" fillId="17" borderId="119" xfId="15" applyNumberFormat="1" applyFont="1" applyFill="1" applyBorder="1" applyAlignment="1" applyProtection="1">
      <alignment vertical="center"/>
      <protection locked="0"/>
    </xf>
    <xf numFmtId="167" fontId="33" fillId="16" borderId="166" xfId="15" applyNumberFormat="1" applyFont="1" applyFill="1" applyBorder="1" applyAlignment="1" applyProtection="1">
      <alignment vertical="center"/>
    </xf>
    <xf numFmtId="167" fontId="34" fillId="17" borderId="151" xfId="5" applyNumberFormat="1" applyFont="1" applyFill="1" applyBorder="1" applyAlignment="1" applyProtection="1">
      <alignment vertical="center"/>
      <protection locked="0"/>
    </xf>
    <xf numFmtId="167" fontId="34" fillId="17" borderId="117" xfId="5" applyNumberFormat="1" applyFont="1" applyFill="1" applyBorder="1" applyAlignment="1" applyProtection="1">
      <alignment vertical="center"/>
      <protection locked="0"/>
    </xf>
    <xf numFmtId="167" fontId="34" fillId="17" borderId="119" xfId="5" applyNumberFormat="1" applyFont="1" applyFill="1" applyBorder="1" applyAlignment="1" applyProtection="1">
      <alignment vertical="center"/>
      <protection locked="0"/>
    </xf>
    <xf numFmtId="168" fontId="34" fillId="16" borderId="160" xfId="5" applyNumberFormat="1" applyFont="1" applyFill="1" applyBorder="1" applyAlignment="1" applyProtection="1">
      <alignment vertical="center"/>
    </xf>
    <xf numFmtId="168" fontId="34" fillId="16" borderId="167" xfId="5" applyNumberFormat="1" applyFont="1" applyFill="1" applyBorder="1" applyAlignment="1" applyProtection="1">
      <alignment vertical="center"/>
    </xf>
    <xf numFmtId="168" fontId="34" fillId="16" borderId="142" xfId="5" applyNumberFormat="1" applyFont="1" applyFill="1" applyBorder="1" applyAlignment="1" applyProtection="1">
      <alignment vertical="center"/>
    </xf>
    <xf numFmtId="168" fontId="34" fillId="16" borderId="163" xfId="5" applyNumberFormat="1" applyFont="1" applyFill="1" applyBorder="1" applyAlignment="1" applyProtection="1">
      <alignment vertical="center"/>
    </xf>
    <xf numFmtId="168" fontId="34" fillId="16" borderId="118" xfId="5" applyNumberFormat="1" applyFont="1" applyFill="1" applyBorder="1" applyAlignment="1" applyProtection="1">
      <alignment vertical="center"/>
    </xf>
    <xf numFmtId="168" fontId="45" fillId="0" borderId="0" xfId="5" applyNumberFormat="1" applyFont="1" applyBorder="1"/>
    <xf numFmtId="168" fontId="34" fillId="16" borderId="164" xfId="5" applyNumberFormat="1" applyFont="1" applyFill="1" applyBorder="1" applyAlignment="1" applyProtection="1">
      <alignment vertical="center"/>
    </xf>
    <xf numFmtId="168" fontId="34" fillId="16" borderId="161" xfId="5" applyNumberFormat="1" applyFont="1" applyFill="1" applyBorder="1" applyAlignment="1" applyProtection="1">
      <alignment vertical="center"/>
    </xf>
    <xf numFmtId="168" fontId="34" fillId="16" borderId="137" xfId="5" applyNumberFormat="1" applyFont="1" applyFill="1" applyBorder="1" applyAlignment="1" applyProtection="1">
      <alignment vertical="center"/>
    </xf>
    <xf numFmtId="168" fontId="34" fillId="16" borderId="119" xfId="5" applyNumberFormat="1" applyFont="1" applyFill="1" applyBorder="1" applyAlignment="1" applyProtection="1">
      <alignment vertical="center"/>
    </xf>
    <xf numFmtId="168" fontId="34" fillId="16" borderId="139" xfId="5" applyNumberFormat="1" applyFont="1" applyFill="1" applyBorder="1" applyAlignment="1" applyProtection="1">
      <alignment vertical="center"/>
    </xf>
    <xf numFmtId="168" fontId="45" fillId="27" borderId="166" xfId="5" applyNumberFormat="1" applyFont="1" applyFill="1" applyBorder="1"/>
    <xf numFmtId="168" fontId="45" fillId="27" borderId="192" xfId="5" applyNumberFormat="1" applyFont="1" applyFill="1" applyBorder="1"/>
    <xf numFmtId="168" fontId="45" fillId="27" borderId="79" xfId="5" applyNumberFormat="1" applyFont="1" applyFill="1" applyBorder="1"/>
    <xf numFmtId="168" fontId="45" fillId="27" borderId="1" xfId="5" applyNumberFormat="1" applyFont="1" applyFill="1" applyBorder="1"/>
    <xf numFmtId="168" fontId="45" fillId="27" borderId="4" xfId="5" applyNumberFormat="1" applyFont="1" applyFill="1" applyBorder="1"/>
    <xf numFmtId="168" fontId="45" fillId="27" borderId="197" xfId="5" applyNumberFormat="1" applyFont="1" applyFill="1" applyBorder="1"/>
    <xf numFmtId="168" fontId="45" fillId="27" borderId="205" xfId="5" applyNumberFormat="1" applyFont="1" applyFill="1" applyBorder="1"/>
    <xf numFmtId="168" fontId="45" fillId="27" borderId="101" xfId="5" applyNumberFormat="1" applyFont="1" applyFill="1" applyBorder="1"/>
    <xf numFmtId="168" fontId="45" fillId="27" borderId="28" xfId="5" applyNumberFormat="1" applyFont="1" applyFill="1" applyBorder="1"/>
    <xf numFmtId="168" fontId="45" fillId="27" borderId="103" xfId="5" applyNumberFormat="1" applyFont="1" applyFill="1" applyBorder="1"/>
    <xf numFmtId="168" fontId="34" fillId="16" borderId="190" xfId="5" applyNumberFormat="1" applyFont="1" applyFill="1" applyBorder="1" applyAlignment="1" applyProtection="1">
      <alignment vertical="center"/>
    </xf>
    <xf numFmtId="168" fontId="34" fillId="16" borderId="188" xfId="5" applyNumberFormat="1" applyFont="1" applyFill="1" applyBorder="1" applyAlignment="1" applyProtection="1">
      <alignment vertical="center"/>
    </xf>
    <xf numFmtId="168" fontId="34" fillId="16" borderId="187" xfId="5" applyNumberFormat="1" applyFont="1" applyFill="1" applyBorder="1" applyAlignment="1" applyProtection="1">
      <alignment vertical="center"/>
    </xf>
    <xf numFmtId="168" fontId="34" fillId="16" borderId="80" xfId="5" applyNumberFormat="1" applyFont="1" applyFill="1" applyBorder="1" applyAlignment="1" applyProtection="1">
      <alignment vertical="center"/>
    </xf>
    <xf numFmtId="168" fontId="34" fillId="16" borderId="71" xfId="5" applyNumberFormat="1" applyFont="1" applyFill="1" applyBorder="1" applyAlignment="1" applyProtection="1">
      <alignment vertical="center"/>
    </xf>
    <xf numFmtId="168" fontId="34" fillId="16" borderId="82" xfId="5" applyNumberFormat="1" applyFont="1" applyFill="1" applyBorder="1" applyAlignment="1" applyProtection="1">
      <alignment vertical="center"/>
    </xf>
    <xf numFmtId="168" fontId="33" fillId="16" borderId="98" xfId="5" applyNumberFormat="1" applyFont="1" applyFill="1" applyBorder="1" applyAlignment="1" applyProtection="1">
      <alignment vertical="center"/>
    </xf>
    <xf numFmtId="168" fontId="34" fillId="16" borderId="78" xfId="5" applyNumberFormat="1" applyFont="1" applyFill="1" applyBorder="1" applyAlignment="1" applyProtection="1">
      <alignment vertical="center"/>
    </xf>
    <xf numFmtId="168" fontId="34" fillId="16" borderId="3" xfId="5" applyNumberFormat="1" applyFont="1" applyFill="1" applyBorder="1" applyAlignment="1" applyProtection="1">
      <alignment vertical="center"/>
    </xf>
    <xf numFmtId="168" fontId="34" fillId="16" borderId="12" xfId="5" applyNumberFormat="1" applyFont="1" applyFill="1" applyBorder="1" applyAlignment="1" applyProtection="1">
      <alignment vertical="center"/>
    </xf>
    <xf numFmtId="168" fontId="34" fillId="16" borderId="79" xfId="5" applyNumberFormat="1" applyFont="1" applyFill="1" applyBorder="1" applyAlignment="1" applyProtection="1">
      <alignment vertical="center"/>
      <protection locked="0"/>
    </xf>
    <xf numFmtId="168" fontId="34" fillId="16" borderId="1" xfId="5" applyNumberFormat="1" applyFont="1" applyFill="1" applyBorder="1" applyAlignment="1" applyProtection="1">
      <alignment vertical="center"/>
      <protection locked="0"/>
    </xf>
    <xf numFmtId="168" fontId="34" fillId="16" borderId="4" xfId="5" applyNumberFormat="1" applyFont="1" applyFill="1" applyBorder="1" applyAlignment="1" applyProtection="1">
      <alignment vertical="center"/>
      <protection locked="0"/>
    </xf>
    <xf numFmtId="168" fontId="34" fillId="16" borderId="80" xfId="5" applyNumberFormat="1" applyFont="1" applyFill="1" applyBorder="1" applyAlignment="1" applyProtection="1">
      <alignment vertical="center"/>
      <protection locked="0"/>
    </xf>
    <xf numFmtId="168" fontId="34" fillId="16" borderId="71" xfId="5" applyNumberFormat="1" applyFont="1" applyFill="1" applyBorder="1" applyAlignment="1" applyProtection="1">
      <alignment vertical="center"/>
      <protection locked="0"/>
    </xf>
    <xf numFmtId="168" fontId="34" fillId="16" borderId="82" xfId="5" applyNumberFormat="1" applyFont="1" applyFill="1" applyBorder="1" applyAlignment="1" applyProtection="1">
      <alignment vertical="center"/>
      <protection locked="0"/>
    </xf>
    <xf numFmtId="168" fontId="34" fillId="16" borderId="10" xfId="5" applyNumberFormat="1" applyFont="1" applyFill="1" applyBorder="1" applyAlignment="1" applyProtection="1">
      <alignment vertical="center"/>
    </xf>
    <xf numFmtId="168" fontId="34" fillId="16" borderId="113" xfId="5" applyNumberFormat="1" applyFont="1" applyFill="1" applyBorder="1" applyAlignment="1" applyProtection="1">
      <alignment vertical="center"/>
    </xf>
    <xf numFmtId="168" fontId="34" fillId="16" borderId="128" xfId="5" applyNumberFormat="1" applyFont="1" applyFill="1" applyBorder="1" applyAlignment="1" applyProtection="1">
      <alignment vertical="center"/>
    </xf>
    <xf numFmtId="168" fontId="34" fillId="16" borderId="79" xfId="5" applyNumberFormat="1" applyFont="1" applyFill="1" applyBorder="1" applyAlignment="1" applyProtection="1">
      <alignment vertical="center"/>
    </xf>
    <xf numFmtId="168" fontId="34" fillId="16" borderId="1" xfId="5" applyNumberFormat="1" applyFont="1" applyFill="1" applyBorder="1" applyAlignment="1" applyProtection="1">
      <alignment vertical="center"/>
    </xf>
    <xf numFmtId="168" fontId="34" fillId="16" borderId="4" xfId="5" applyNumberFormat="1" applyFont="1" applyFill="1" applyBorder="1" applyAlignment="1" applyProtection="1">
      <alignment vertical="center"/>
    </xf>
    <xf numFmtId="168" fontId="34" fillId="16" borderId="7" xfId="5" applyNumberFormat="1" applyFont="1" applyFill="1" applyBorder="1" applyAlignment="1" applyProtection="1">
      <alignment vertical="center"/>
    </xf>
    <xf numFmtId="168" fontId="45" fillId="8" borderId="0" xfId="5" applyNumberFormat="1" applyFont="1" applyFill="1"/>
    <xf numFmtId="168" fontId="34" fillId="16" borderId="140" xfId="5" applyNumberFormat="1" applyFont="1" applyFill="1" applyBorder="1" applyAlignment="1" applyProtection="1">
      <alignment vertical="center"/>
    </xf>
    <xf numFmtId="168" fontId="34" fillId="16" borderId="123" xfId="5" applyNumberFormat="1" applyFont="1" applyFill="1" applyBorder="1" applyAlignment="1" applyProtection="1">
      <alignment vertical="center"/>
    </xf>
    <xf numFmtId="168" fontId="34" fillId="16" borderId="122" xfId="5" applyNumberFormat="1" applyFont="1" applyFill="1" applyBorder="1" applyAlignment="1" applyProtection="1">
      <alignment vertical="center"/>
    </xf>
    <xf numFmtId="168" fontId="34" fillId="16" borderId="28" xfId="0" applyNumberFormat="1" applyFont="1" applyFill="1" applyBorder="1" applyAlignment="1" applyProtection="1">
      <alignment vertical="center"/>
    </xf>
    <xf numFmtId="168" fontId="34" fillId="17" borderId="141" xfId="0" applyNumberFormat="1" applyFont="1" applyFill="1" applyBorder="1" applyAlignment="1" applyProtection="1">
      <alignment vertical="center"/>
      <protection locked="0"/>
    </xf>
    <xf numFmtId="168" fontId="34" fillId="17" borderId="142" xfId="0" applyNumberFormat="1" applyFont="1" applyFill="1" applyBorder="1" applyAlignment="1" applyProtection="1">
      <alignment vertical="center"/>
      <protection locked="0"/>
    </xf>
    <xf numFmtId="168" fontId="34" fillId="16" borderId="25" xfId="0" applyNumberFormat="1" applyFont="1" applyFill="1" applyBorder="1" applyAlignment="1" applyProtection="1">
      <alignment vertical="center"/>
    </xf>
    <xf numFmtId="168" fontId="34" fillId="16" borderId="119" xfId="0" applyNumberFormat="1" applyFont="1" applyFill="1" applyBorder="1" applyAlignment="1" applyProtection="1">
      <alignment vertical="center"/>
    </xf>
    <xf numFmtId="168" fontId="34" fillId="17" borderId="115" xfId="0" applyNumberFormat="1" applyFont="1" applyFill="1" applyBorder="1" applyAlignment="1" applyProtection="1">
      <alignment vertical="center"/>
      <protection locked="0"/>
    </xf>
    <xf numFmtId="168" fontId="34" fillId="17" borderId="125" xfId="0" applyNumberFormat="1" applyFont="1" applyFill="1" applyBorder="1" applyAlignment="1" applyProtection="1">
      <alignment vertical="center"/>
      <protection locked="0"/>
    </xf>
    <xf numFmtId="168" fontId="34" fillId="16" borderId="117" xfId="0" applyNumberFormat="1" applyFont="1" applyFill="1" applyBorder="1" applyAlignment="1" applyProtection="1">
      <alignment vertical="center"/>
    </xf>
    <xf numFmtId="168" fontId="34" fillId="17" borderId="117" xfId="0" applyNumberFormat="1" applyFont="1" applyFill="1" applyBorder="1" applyAlignment="1" applyProtection="1">
      <alignment vertical="center"/>
      <protection locked="0"/>
    </xf>
    <xf numFmtId="168" fontId="34" fillId="16" borderId="149" xfId="0" applyNumberFormat="1" applyFont="1" applyFill="1" applyBorder="1" applyAlignment="1" applyProtection="1">
      <alignment vertical="center"/>
    </xf>
    <xf numFmtId="168" fontId="34" fillId="17" borderId="143" xfId="0" applyNumberFormat="1" applyFont="1" applyFill="1" applyBorder="1" applyAlignment="1" applyProtection="1">
      <alignment vertical="center"/>
      <protection locked="0"/>
    </xf>
    <xf numFmtId="168" fontId="34" fillId="16" borderId="148" xfId="0" applyNumberFormat="1" applyFont="1" applyFill="1" applyBorder="1" applyAlignment="1" applyProtection="1">
      <alignment vertical="center"/>
    </xf>
    <xf numFmtId="168" fontId="34" fillId="17" borderId="0" xfId="0" applyNumberFormat="1" applyFont="1" applyFill="1" applyBorder="1" applyAlignment="1" applyProtection="1">
      <alignment vertical="center"/>
      <protection locked="0"/>
    </xf>
    <xf numFmtId="168" fontId="34" fillId="17" borderId="65" xfId="0" applyNumberFormat="1" applyFont="1" applyFill="1" applyBorder="1" applyAlignment="1" applyProtection="1">
      <alignment vertical="center"/>
      <protection locked="0"/>
    </xf>
    <xf numFmtId="168" fontId="34" fillId="16" borderId="9" xfId="0" applyNumberFormat="1" applyFont="1" applyFill="1" applyBorder="1" applyAlignment="1" applyProtection="1">
      <alignment vertical="center"/>
    </xf>
    <xf numFmtId="168" fontId="33" fillId="16" borderId="71" xfId="0" applyNumberFormat="1" applyFont="1" applyFill="1" applyBorder="1" applyAlignment="1" applyProtection="1">
      <alignment vertical="center"/>
    </xf>
    <xf numFmtId="168" fontId="34" fillId="17" borderId="28" xfId="0" applyNumberFormat="1" applyFont="1" applyFill="1" applyBorder="1" applyAlignment="1" applyProtection="1">
      <alignment vertical="center"/>
      <protection locked="0"/>
    </xf>
    <xf numFmtId="168" fontId="34" fillId="17" borderId="119" xfId="0" applyNumberFormat="1" applyFont="1" applyFill="1" applyBorder="1" applyAlignment="1" applyProtection="1">
      <alignment vertical="center"/>
      <protection locked="0"/>
    </xf>
    <xf numFmtId="168" fontId="34" fillId="17" borderId="91" xfId="0" applyNumberFormat="1" applyFont="1" applyFill="1" applyBorder="1" applyAlignment="1" applyProtection="1">
      <alignment vertical="center"/>
      <protection locked="0"/>
    </xf>
    <xf numFmtId="168" fontId="34" fillId="16" borderId="91" xfId="0" applyNumberFormat="1" applyFont="1" applyFill="1" applyBorder="1" applyAlignment="1" applyProtection="1">
      <alignment vertical="center"/>
    </xf>
    <xf numFmtId="168" fontId="33" fillId="16" borderId="80" xfId="0" applyNumberFormat="1" applyFont="1" applyFill="1" applyBorder="1" applyAlignment="1" applyProtection="1">
      <alignment vertical="center"/>
    </xf>
    <xf numFmtId="168" fontId="34" fillId="16" borderId="115" xfId="0" applyNumberFormat="1" applyFont="1" applyFill="1" applyBorder="1" applyAlignment="1" applyProtection="1">
      <alignment vertical="center"/>
    </xf>
    <xf numFmtId="168" fontId="34" fillId="17" borderId="17" xfId="0" applyNumberFormat="1" applyFont="1" applyFill="1" applyBorder="1" applyAlignment="1" applyProtection="1">
      <alignment vertical="center"/>
      <protection locked="0"/>
    </xf>
    <xf numFmtId="0" fontId="46" fillId="8" borderId="16" xfId="0" applyFont="1" applyFill="1" applyBorder="1" applyAlignment="1" applyProtection="1">
      <alignment vertical="center"/>
    </xf>
    <xf numFmtId="0" fontId="47" fillId="8" borderId="16" xfId="0" applyFont="1" applyFill="1" applyBorder="1" applyAlignment="1" applyProtection="1"/>
    <xf numFmtId="0" fontId="46" fillId="8" borderId="6" xfId="0" applyFont="1" applyFill="1" applyBorder="1" applyAlignment="1" applyProtection="1">
      <alignment vertical="center"/>
    </xf>
    <xf numFmtId="14" fontId="46" fillId="8" borderId="16" xfId="0" applyNumberFormat="1" applyFont="1" applyFill="1" applyBorder="1" applyAlignment="1" applyProtection="1">
      <alignment vertical="center"/>
    </xf>
    <xf numFmtId="0" fontId="47" fillId="8" borderId="13" xfId="0" applyFont="1" applyFill="1" applyBorder="1" applyAlignment="1" applyProtection="1"/>
    <xf numFmtId="168" fontId="34" fillId="17" borderId="179" xfId="15" applyNumberFormat="1" applyFont="1" applyFill="1" applyBorder="1" applyAlignment="1" applyProtection="1">
      <alignment vertical="center" wrapText="1"/>
      <protection locked="0"/>
    </xf>
    <xf numFmtId="168" fontId="34" fillId="16" borderId="179" xfId="15" applyNumberFormat="1" applyFont="1" applyFill="1" applyBorder="1" applyAlignment="1" applyProtection="1">
      <alignment vertical="center"/>
    </xf>
    <xf numFmtId="168" fontId="33" fillId="16" borderId="180" xfId="15" applyNumberFormat="1" applyFont="1" applyFill="1" applyBorder="1" applyAlignment="1" applyProtection="1">
      <alignment vertical="center"/>
    </xf>
    <xf numFmtId="168" fontId="34" fillId="17" borderId="165" xfId="15" applyNumberFormat="1" applyFont="1" applyFill="1" applyBorder="1" applyAlignment="1" applyProtection="1">
      <alignment vertical="center" wrapText="1"/>
      <protection locked="0"/>
    </xf>
    <xf numFmtId="168" fontId="34" fillId="16" borderId="165" xfId="15" applyNumberFormat="1" applyFont="1" applyFill="1" applyBorder="1" applyAlignment="1" applyProtection="1">
      <alignment vertical="center"/>
    </xf>
    <xf numFmtId="168" fontId="60" fillId="0" borderId="182" xfId="15" applyNumberFormat="1" applyFont="1" applyFill="1" applyBorder="1" applyProtection="1"/>
    <xf numFmtId="168" fontId="33" fillId="16" borderId="184" xfId="15" applyNumberFormat="1" applyFont="1" applyFill="1" applyBorder="1" applyAlignment="1" applyProtection="1">
      <alignment vertical="center"/>
    </xf>
    <xf numFmtId="168" fontId="33" fillId="16" borderId="185" xfId="15" applyNumberFormat="1" applyFont="1" applyFill="1" applyBorder="1" applyAlignment="1" applyProtection="1">
      <alignment vertical="center"/>
    </xf>
    <xf numFmtId="168" fontId="33" fillId="16" borderId="179" xfId="15" applyNumberFormat="1" applyFont="1" applyFill="1" applyBorder="1" applyAlignment="1" applyProtection="1">
      <alignment vertical="center"/>
    </xf>
    <xf numFmtId="168" fontId="60" fillId="0" borderId="186" xfId="15" applyNumberFormat="1" applyFont="1" applyFill="1" applyBorder="1" applyProtection="1"/>
    <xf numFmtId="168" fontId="33" fillId="16" borderId="165" xfId="15" applyNumberFormat="1" applyFont="1" applyFill="1" applyBorder="1" applyAlignment="1" applyProtection="1">
      <alignment vertical="center"/>
    </xf>
    <xf numFmtId="9" fontId="46" fillId="8" borderId="65" xfId="0" applyNumberFormat="1" applyFont="1" applyFill="1" applyBorder="1" applyAlignment="1" applyProtection="1">
      <alignment horizontal="center" vertical="center" wrapText="1"/>
      <protection locked="0"/>
    </xf>
    <xf numFmtId="9" fontId="46" fillId="26" borderId="65" xfId="0" applyNumberFormat="1" applyFont="1" applyFill="1" applyBorder="1" applyAlignment="1" applyProtection="1">
      <alignment horizontal="center" vertical="center" wrapText="1"/>
    </xf>
    <xf numFmtId="0" fontId="47" fillId="23" borderId="166" xfId="0" applyFont="1" applyFill="1" applyBorder="1" applyAlignment="1" applyProtection="1">
      <alignment horizontal="center" vertical="center"/>
    </xf>
    <xf numFmtId="0" fontId="47" fillId="23" borderId="170" xfId="0" applyFont="1" applyFill="1" applyBorder="1" applyAlignment="1" applyProtection="1">
      <alignment horizontal="center" vertical="center"/>
    </xf>
    <xf numFmtId="0" fontId="45" fillId="8" borderId="10" xfId="5" applyFont="1" applyFill="1" applyBorder="1"/>
    <xf numFmtId="0" fontId="47" fillId="16" borderId="197" xfId="5" applyFont="1" applyFill="1" applyBorder="1" applyAlignment="1">
      <alignment horizontal="center"/>
    </xf>
    <xf numFmtId="0" fontId="45" fillId="9" borderId="15" xfId="5" applyFont="1" applyFill="1" applyBorder="1" applyAlignment="1">
      <alignment vertical="center"/>
    </xf>
    <xf numFmtId="0" fontId="107" fillId="39" borderId="166" xfId="18" applyFont="1" applyFill="1" applyBorder="1" applyAlignment="1" applyProtection="1">
      <alignment horizontal="center" vertical="center" wrapText="1"/>
      <protection locked="0"/>
    </xf>
    <xf numFmtId="0" fontId="107" fillId="39" borderId="166" xfId="18" applyFont="1" applyFill="1" applyBorder="1" applyAlignment="1" applyProtection="1">
      <alignment horizontal="center" vertical="top" wrapText="1"/>
      <protection locked="0"/>
    </xf>
    <xf numFmtId="0" fontId="107" fillId="0" borderId="166" xfId="18" applyFont="1" applyBorder="1" applyAlignment="1" applyProtection="1">
      <alignment horizontal="center" vertical="center" wrapText="1"/>
      <protection locked="0"/>
    </xf>
    <xf numFmtId="0" fontId="107" fillId="0" borderId="166" xfId="18" applyFont="1" applyBorder="1" applyAlignment="1" applyProtection="1">
      <alignment horizontal="left" vertical="top" wrapText="1"/>
      <protection locked="0"/>
    </xf>
    <xf numFmtId="0" fontId="46" fillId="0" borderId="166" xfId="18" applyFont="1" applyBorder="1" applyAlignment="1" applyProtection="1">
      <alignment horizontal="left" vertical="top" wrapText="1"/>
      <protection locked="0"/>
    </xf>
    <xf numFmtId="0" fontId="111" fillId="39" borderId="0" xfId="18" applyFont="1" applyFill="1" applyAlignment="1" applyProtection="1">
      <alignment horizontal="center" vertical="center"/>
      <protection locked="0"/>
    </xf>
    <xf numFmtId="0" fontId="1" fillId="0" borderId="0" xfId="18" applyProtection="1">
      <protection locked="0"/>
    </xf>
    <xf numFmtId="167" fontId="46" fillId="17" borderId="171" xfId="1" applyNumberFormat="1" applyFont="1" applyFill="1" applyBorder="1" applyAlignment="1" applyProtection="1">
      <alignment vertical="center"/>
      <protection locked="0"/>
    </xf>
    <xf numFmtId="0" fontId="46" fillId="0" borderId="170" xfId="0" applyFont="1" applyBorder="1" applyAlignment="1" applyProtection="1">
      <alignment horizontal="left" vertical="center"/>
      <protection locked="0"/>
    </xf>
    <xf numFmtId="167" fontId="46" fillId="17" borderId="126" xfId="1" applyNumberFormat="1" applyFont="1" applyFill="1" applyBorder="1" applyAlignment="1" applyProtection="1">
      <alignment vertical="center"/>
      <protection locked="0"/>
    </xf>
    <xf numFmtId="0" fontId="47" fillId="5" borderId="205" xfId="0" applyFont="1" applyFill="1" applyBorder="1" applyAlignment="1" applyProtection="1">
      <alignment horizontal="center" vertical="center" wrapText="1"/>
    </xf>
    <xf numFmtId="0" fontId="47" fillId="5" borderId="205" xfId="0" quotePrefix="1" applyFont="1" applyFill="1" applyBorder="1" applyAlignment="1" applyProtection="1">
      <alignment horizontal="center" vertical="center" wrapText="1"/>
    </xf>
    <xf numFmtId="0" fontId="47" fillId="5" borderId="172" xfId="0" applyFont="1" applyFill="1" applyBorder="1" applyAlignment="1" applyProtection="1">
      <alignment horizontal="center" vertical="center" wrapText="1"/>
    </xf>
    <xf numFmtId="176" fontId="47" fillId="23" borderId="66" xfId="0" applyNumberFormat="1" applyFont="1" applyFill="1" applyBorder="1" applyAlignment="1" applyProtection="1">
      <alignment horizontal="center" vertical="center" wrapText="1"/>
    </xf>
    <xf numFmtId="176" fontId="47" fillId="23" borderId="72" xfId="0" applyNumberFormat="1" applyFont="1" applyFill="1" applyBorder="1" applyAlignment="1" applyProtection="1">
      <alignment horizontal="center" vertical="center" wrapText="1"/>
    </xf>
    <xf numFmtId="167" fontId="46" fillId="17" borderId="166" xfId="0" applyNumberFormat="1" applyFont="1" applyFill="1" applyBorder="1" applyAlignment="1" applyProtection="1">
      <alignment vertical="center"/>
      <protection locked="0"/>
    </xf>
    <xf numFmtId="177" fontId="46" fillId="0" borderId="166" xfId="0" applyNumberFormat="1" applyFont="1" applyFill="1" applyBorder="1" applyAlignment="1" applyProtection="1">
      <alignment horizontal="left" vertical="center"/>
      <protection locked="0"/>
    </xf>
    <xf numFmtId="167" fontId="46" fillId="17" borderId="166" xfId="1" applyNumberFormat="1" applyFont="1" applyFill="1" applyBorder="1" applyAlignment="1" applyProtection="1">
      <alignment vertical="center"/>
      <protection locked="0"/>
    </xf>
    <xf numFmtId="0" fontId="47" fillId="0" borderId="65" xfId="0" applyFont="1" applyBorder="1" applyAlignment="1" applyProtection="1">
      <alignment vertical="center" wrapText="1"/>
    </xf>
    <xf numFmtId="167" fontId="47" fillId="16" borderId="123" xfId="0" applyNumberFormat="1" applyFont="1" applyFill="1" applyBorder="1" applyAlignment="1" applyProtection="1">
      <alignment vertical="center"/>
    </xf>
    <xf numFmtId="167" fontId="47" fillId="16" borderId="113" xfId="0" applyNumberFormat="1" applyFont="1" applyFill="1" applyBorder="1" applyAlignment="1" applyProtection="1">
      <alignment vertical="center"/>
    </xf>
    <xf numFmtId="167" fontId="47" fillId="16" borderId="2" xfId="0" applyNumberFormat="1" applyFont="1" applyFill="1" applyBorder="1" applyAlignment="1" applyProtection="1">
      <alignment vertical="center"/>
    </xf>
    <xf numFmtId="177" fontId="46" fillId="0" borderId="83" xfId="0" applyNumberFormat="1" applyFont="1" applyFill="1" applyBorder="1" applyAlignment="1" applyProtection="1">
      <alignment horizontal="left" vertical="center"/>
      <protection locked="0"/>
    </xf>
    <xf numFmtId="0" fontId="46" fillId="0" borderId="128" xfId="0" applyFont="1" applyBorder="1" applyAlignment="1" applyProtection="1">
      <alignment horizontal="left" vertical="center"/>
      <protection locked="0"/>
    </xf>
    <xf numFmtId="0" fontId="46" fillId="17" borderId="78" xfId="0" applyFont="1" applyFill="1" applyBorder="1" applyAlignment="1" applyProtection="1">
      <alignment vertical="center"/>
      <protection locked="0"/>
    </xf>
    <xf numFmtId="167" fontId="46" fillId="17" borderId="3" xfId="0" applyNumberFormat="1" applyFont="1" applyFill="1" applyBorder="1" applyAlignment="1" applyProtection="1">
      <alignment vertical="center"/>
      <protection locked="0"/>
    </xf>
    <xf numFmtId="167" fontId="46" fillId="16" borderId="3" xfId="0" applyNumberFormat="1" applyFont="1" applyFill="1" applyBorder="1" applyAlignment="1" applyProtection="1">
      <alignment vertical="center"/>
    </xf>
    <xf numFmtId="177" fontId="46" fillId="0" borderId="3" xfId="0" applyNumberFormat="1" applyFont="1" applyFill="1" applyBorder="1" applyAlignment="1" applyProtection="1">
      <alignment horizontal="left" vertical="center"/>
      <protection locked="0"/>
    </xf>
    <xf numFmtId="167" fontId="46" fillId="17" borderId="3" xfId="1" applyNumberFormat="1" applyFont="1" applyFill="1" applyBorder="1" applyAlignment="1" applyProtection="1">
      <alignment vertical="center"/>
      <protection locked="0"/>
    </xf>
    <xf numFmtId="0" fontId="46" fillId="17" borderId="196" xfId="0" applyFont="1" applyFill="1" applyBorder="1" applyAlignment="1" applyProtection="1">
      <alignment vertical="center"/>
      <protection locked="0"/>
    </xf>
    <xf numFmtId="0" fontId="46" fillId="17" borderId="190" xfId="0" applyFont="1" applyFill="1" applyBorder="1" applyAlignment="1" applyProtection="1">
      <alignment vertical="center"/>
      <protection locked="0"/>
    </xf>
    <xf numFmtId="167" fontId="46" fillId="17" borderId="188" xfId="0" applyNumberFormat="1" applyFont="1" applyFill="1" applyBorder="1" applyAlignment="1" applyProtection="1">
      <alignment vertical="center"/>
      <protection locked="0"/>
    </xf>
    <xf numFmtId="167" fontId="46" fillId="16" borderId="188" xfId="0" applyNumberFormat="1" applyFont="1" applyFill="1" applyBorder="1" applyAlignment="1" applyProtection="1">
      <alignment vertical="center"/>
    </xf>
    <xf numFmtId="177" fontId="46" fillId="0" borderId="188" xfId="0" applyNumberFormat="1" applyFont="1" applyFill="1" applyBorder="1" applyAlignment="1" applyProtection="1">
      <alignment horizontal="left" vertical="center"/>
      <protection locked="0"/>
    </xf>
    <xf numFmtId="167" fontId="46" fillId="17" borderId="188" xfId="1" applyNumberFormat="1" applyFont="1" applyFill="1" applyBorder="1" applyAlignment="1" applyProtection="1">
      <alignment vertical="center"/>
      <protection locked="0"/>
    </xf>
    <xf numFmtId="14" fontId="113" fillId="3" borderId="0" xfId="0" applyNumberFormat="1" applyFont="1" applyFill="1" applyProtection="1"/>
    <xf numFmtId="177" fontId="46" fillId="0" borderId="202" xfId="5" quotePrefix="1" applyNumberFormat="1" applyFont="1" applyFill="1" applyBorder="1" applyAlignment="1" applyProtection="1">
      <alignment vertical="center" wrapText="1"/>
      <protection locked="0"/>
    </xf>
    <xf numFmtId="177" fontId="47" fillId="8" borderId="129" xfId="0" applyNumberFormat="1" applyFont="1" applyFill="1" applyBorder="1" applyAlignment="1" applyProtection="1">
      <alignment vertical="center" wrapText="1"/>
      <protection locked="0"/>
    </xf>
    <xf numFmtId="184" fontId="46" fillId="33" borderId="170" xfId="5" applyNumberFormat="1" applyFont="1" applyFill="1" applyBorder="1" applyAlignment="1" applyProtection="1">
      <alignment vertical="center"/>
      <protection locked="0"/>
    </xf>
    <xf numFmtId="175" fontId="34" fillId="8" borderId="166" xfId="0" applyNumberFormat="1" applyFont="1" applyFill="1" applyBorder="1" applyAlignment="1" applyProtection="1">
      <alignment horizontal="left" vertical="center" indent="1"/>
      <protection locked="0"/>
    </xf>
    <xf numFmtId="175" fontId="45" fillId="16" borderId="78" xfId="20" applyNumberFormat="1" applyFont="1" applyFill="1" applyBorder="1" applyAlignment="1" applyProtection="1">
      <alignment horizontal="center" vertical="center" wrapText="1"/>
    </xf>
    <xf numFmtId="175" fontId="45" fillId="16" borderId="166" xfId="20" applyNumberFormat="1" applyFont="1" applyFill="1" applyBorder="1" applyAlignment="1" applyProtection="1">
      <alignment horizontal="center" vertical="center" wrapText="1"/>
    </xf>
    <xf numFmtId="175" fontId="45" fillId="16" borderId="196" xfId="20" applyNumberFormat="1" applyFont="1" applyFill="1" applyBorder="1" applyAlignment="1" applyProtection="1">
      <alignment horizontal="center" vertical="center" wrapText="1"/>
    </xf>
    <xf numFmtId="183" fontId="34" fillId="11" borderId="196" xfId="5" applyNumberFormat="1" applyFont="1" applyFill="1" applyBorder="1" applyAlignment="1" applyProtection="1">
      <alignment vertical="center"/>
    </xf>
    <xf numFmtId="183" fontId="34" fillId="11" borderId="166" xfId="5" applyNumberFormat="1" applyFont="1" applyFill="1" applyBorder="1" applyAlignment="1" applyProtection="1">
      <alignment vertical="center"/>
    </xf>
    <xf numFmtId="183" fontId="34" fillId="11" borderId="192" xfId="5" applyNumberFormat="1" applyFont="1" applyFill="1" applyBorder="1" applyAlignment="1" applyProtection="1">
      <alignment vertical="center"/>
    </xf>
    <xf numFmtId="175" fontId="45" fillId="16" borderId="3" xfId="20" applyNumberFormat="1" applyFont="1" applyFill="1" applyBorder="1" applyAlignment="1" applyProtection="1">
      <alignment horizontal="center" vertical="center" wrapText="1"/>
    </xf>
    <xf numFmtId="168" fontId="34" fillId="11" borderId="166" xfId="5" applyNumberFormat="1" applyFont="1" applyFill="1" applyBorder="1" applyAlignment="1" applyProtection="1">
      <alignment vertical="center"/>
    </xf>
    <xf numFmtId="168" fontId="34" fillId="11" borderId="192" xfId="5" applyNumberFormat="1" applyFont="1" applyFill="1" applyBorder="1" applyAlignment="1" applyProtection="1">
      <alignment vertical="center"/>
    </xf>
    <xf numFmtId="175" fontId="46" fillId="29" borderId="8" xfId="6" applyNumberFormat="1" applyFont="1" applyFill="1" applyBorder="1" applyAlignment="1" applyProtection="1">
      <alignment vertical="center"/>
    </xf>
    <xf numFmtId="175" fontId="46" fillId="29" borderId="89" xfId="6" applyNumberFormat="1" applyFont="1" applyFill="1" applyBorder="1" applyAlignment="1" applyProtection="1">
      <alignment vertical="center"/>
    </xf>
    <xf numFmtId="175" fontId="64" fillId="10" borderId="77" xfId="6" applyNumberFormat="1" applyFont="1" applyFill="1" applyBorder="1" applyAlignment="1" applyProtection="1">
      <alignment horizontal="center" vertical="center"/>
    </xf>
    <xf numFmtId="175" fontId="64" fillId="10" borderId="98" xfId="6" applyNumberFormat="1" applyFont="1" applyFill="1" applyBorder="1" applyAlignment="1" applyProtection="1">
      <alignment horizontal="center" vertical="center"/>
    </xf>
    <xf numFmtId="175" fontId="64" fillId="10" borderId="44" xfId="6" applyNumberFormat="1" applyFont="1" applyFill="1" applyBorder="1" applyAlignment="1" applyProtection="1">
      <alignment vertical="center"/>
    </xf>
    <xf numFmtId="175" fontId="64" fillId="10" borderId="89" xfId="6" applyNumberFormat="1" applyFont="1" applyFill="1" applyBorder="1" applyAlignment="1" applyProtection="1">
      <alignment vertical="center"/>
    </xf>
    <xf numFmtId="175" fontId="14" fillId="17" borderId="112" xfId="15" applyNumberFormat="1" applyFont="1" applyFill="1" applyBorder="1" applyAlignment="1" applyProtection="1">
      <alignment vertical="center" wrapText="1"/>
      <protection locked="0"/>
    </xf>
    <xf numFmtId="175" fontId="14" fillId="17" borderId="97" xfId="15" applyNumberFormat="1" applyFont="1" applyFill="1" applyBorder="1" applyAlignment="1" applyProtection="1">
      <alignment vertical="center" wrapText="1"/>
      <protection locked="0"/>
    </xf>
    <xf numFmtId="175" fontId="34" fillId="17" borderId="97" xfId="15" applyNumberFormat="1" applyFont="1" applyFill="1" applyBorder="1" applyAlignment="1" applyProtection="1">
      <alignment vertical="center" wrapText="1"/>
      <protection locked="0"/>
    </xf>
    <xf numFmtId="175" fontId="46" fillId="11" borderId="8" xfId="5" applyNumberFormat="1" applyFont="1" applyFill="1" applyBorder="1" applyAlignment="1" applyProtection="1">
      <alignment horizontal="left" vertical="center" wrapText="1"/>
    </xf>
    <xf numFmtId="175" fontId="46" fillId="11" borderId="10" xfId="5" applyNumberFormat="1" applyFont="1" applyFill="1" applyBorder="1" applyAlignment="1" applyProtection="1">
      <alignment horizontal="left" vertical="center" wrapText="1"/>
    </xf>
    <xf numFmtId="175" fontId="46" fillId="11" borderId="77" xfId="5" applyNumberFormat="1" applyFont="1" applyFill="1" applyBorder="1" applyAlignment="1" applyProtection="1">
      <alignment vertical="center" wrapText="1"/>
    </xf>
    <xf numFmtId="175" fontId="46" fillId="11" borderId="200" xfId="5" applyNumberFormat="1" applyFont="1" applyFill="1" applyBorder="1" applyAlignment="1" applyProtection="1">
      <alignment vertical="center" wrapText="1"/>
    </xf>
    <xf numFmtId="181" fontId="34" fillId="0" borderId="69" xfId="5" applyNumberFormat="1" applyFont="1" applyFill="1" applyBorder="1" applyAlignment="1" applyProtection="1">
      <alignment horizontal="right"/>
      <protection locked="0"/>
    </xf>
    <xf numFmtId="181" fontId="34" fillId="0" borderId="49" xfId="5" applyNumberFormat="1" applyFont="1" applyFill="1" applyBorder="1" applyAlignment="1" applyProtection="1">
      <alignment horizontal="right"/>
      <protection locked="0"/>
    </xf>
    <xf numFmtId="0" fontId="46" fillId="0" borderId="4" xfId="0" applyFont="1" applyBorder="1" applyAlignment="1" applyProtection="1">
      <alignment horizontal="left" vertical="center" wrapText="1"/>
      <protection locked="0"/>
    </xf>
    <xf numFmtId="0" fontId="46" fillId="0" borderId="109" xfId="0" applyFont="1" applyBorder="1" applyAlignment="1" applyProtection="1">
      <alignment horizontal="left" vertical="center" wrapText="1"/>
      <protection locked="0"/>
    </xf>
    <xf numFmtId="0" fontId="34" fillId="8" borderId="166" xfId="0" applyFont="1" applyFill="1" applyBorder="1" applyAlignment="1" applyProtection="1">
      <alignment horizontal="left" vertical="center" wrapText="1" indent="1"/>
      <protection locked="0"/>
    </xf>
    <xf numFmtId="0" fontId="46" fillId="0" borderId="134" xfId="0" applyFont="1" applyBorder="1" applyAlignment="1" applyProtection="1">
      <alignment vertical="center" wrapText="1"/>
      <protection locked="0"/>
    </xf>
    <xf numFmtId="0" fontId="46" fillId="0" borderId="135" xfId="0" applyFont="1" applyBorder="1" applyAlignment="1" applyProtection="1">
      <alignment vertical="center" wrapText="1"/>
      <protection locked="0"/>
    </xf>
    <xf numFmtId="2" fontId="46" fillId="0" borderId="1" xfId="0" applyNumberFormat="1" applyFont="1" applyBorder="1" applyAlignment="1" applyProtection="1">
      <alignment horizontal="center" vertical="center"/>
      <protection locked="0"/>
    </xf>
    <xf numFmtId="9" fontId="46" fillId="0" borderId="1" xfId="7" applyFont="1" applyBorder="1" applyAlignment="1" applyProtection="1">
      <alignment horizontal="center" vertical="center"/>
      <protection locked="0"/>
    </xf>
    <xf numFmtId="0" fontId="45" fillId="3" borderId="0" xfId="0" applyFont="1" applyFill="1" applyBorder="1" applyAlignment="1" applyProtection="1">
      <alignment horizontal="left" vertical="top"/>
    </xf>
    <xf numFmtId="0" fontId="46" fillId="10" borderId="0" xfId="0" applyFont="1" applyFill="1" applyBorder="1" applyAlignment="1" applyProtection="1">
      <alignment horizontal="left" vertical="top"/>
      <protection locked="0"/>
    </xf>
    <xf numFmtId="0" fontId="45" fillId="0" borderId="0" xfId="0" applyFont="1" applyFill="1" applyBorder="1" applyAlignment="1" applyProtection="1">
      <alignment horizontal="left" vertical="top" wrapText="1"/>
    </xf>
    <xf numFmtId="0" fontId="47" fillId="5" borderId="71" xfId="0" applyFont="1" applyFill="1" applyBorder="1" applyAlignment="1" applyProtection="1">
      <alignment horizontal="left" vertical="top" wrapText="1"/>
    </xf>
    <xf numFmtId="0" fontId="46" fillId="0" borderId="83" xfId="0" applyFont="1" applyFill="1" applyBorder="1" applyAlignment="1" applyProtection="1">
      <alignment horizontal="left" vertical="top" wrapText="1"/>
      <protection locked="0"/>
    </xf>
    <xf numFmtId="0" fontId="46" fillId="0" borderId="13" xfId="0" applyFont="1" applyFill="1" applyBorder="1" applyAlignment="1" applyProtection="1">
      <alignment horizontal="left" vertical="top" wrapText="1"/>
      <protection locked="0"/>
    </xf>
    <xf numFmtId="0" fontId="46" fillId="0" borderId="6" xfId="0" applyFont="1" applyFill="1" applyBorder="1" applyAlignment="1" applyProtection="1">
      <alignment horizontal="left" vertical="top" wrapText="1"/>
      <protection locked="0"/>
    </xf>
    <xf numFmtId="0" fontId="34" fillId="0" borderId="0" xfId="0" applyNumberFormat="1" applyFont="1" applyAlignment="1" applyProtection="1">
      <alignment horizontal="left" vertical="top"/>
    </xf>
    <xf numFmtId="0" fontId="45" fillId="0" borderId="0" xfId="0" applyFont="1" applyAlignment="1" applyProtection="1">
      <alignment horizontal="left" vertical="top"/>
    </xf>
    <xf numFmtId="0" fontId="45" fillId="3" borderId="0" xfId="0" applyFont="1" applyFill="1" applyAlignment="1" applyProtection="1">
      <alignment horizontal="left" vertical="top"/>
    </xf>
    <xf numFmtId="0" fontId="46" fillId="3" borderId="65" xfId="0" applyFont="1" applyFill="1" applyBorder="1" applyAlignment="1" applyProtection="1">
      <alignment horizontal="left" vertical="center" wrapText="1"/>
      <protection locked="0"/>
    </xf>
    <xf numFmtId="49" fontId="46" fillId="17" borderId="118" xfId="0" applyNumberFormat="1" applyFont="1" applyFill="1" applyBorder="1" applyAlignment="1" applyProtection="1">
      <alignment vertical="center" wrapText="1"/>
      <protection locked="0"/>
    </xf>
    <xf numFmtId="0" fontId="33" fillId="11" borderId="13" xfId="0" applyFont="1" applyFill="1" applyBorder="1" applyAlignment="1" applyProtection="1">
      <alignment horizontal="left" vertical="center"/>
    </xf>
    <xf numFmtId="0" fontId="33" fillId="11" borderId="16" xfId="0" applyFont="1" applyFill="1" applyBorder="1" applyAlignment="1" applyProtection="1">
      <alignment horizontal="left" vertical="center"/>
    </xf>
    <xf numFmtId="0" fontId="33" fillId="11" borderId="6" xfId="0" applyFont="1" applyFill="1" applyBorder="1" applyAlignment="1" applyProtection="1">
      <alignment horizontal="left" vertical="center"/>
    </xf>
    <xf numFmtId="0" fontId="85" fillId="10" borderId="0" xfId="0" applyFont="1" applyFill="1" applyAlignment="1" applyProtection="1">
      <alignment horizontal="left" vertical="center" wrapText="1"/>
    </xf>
    <xf numFmtId="0" fontId="46" fillId="8" borderId="23" xfId="0" quotePrefix="1" applyFont="1" applyFill="1" applyBorder="1" applyAlignment="1" applyProtection="1">
      <alignment horizontal="left" vertical="center" wrapText="1"/>
    </xf>
    <xf numFmtId="0" fontId="46" fillId="8" borderId="27" xfId="0" applyFont="1" applyFill="1" applyBorder="1" applyAlignment="1" applyProtection="1">
      <alignment horizontal="left" vertical="center" wrapText="1"/>
    </xf>
    <xf numFmtId="0" fontId="46" fillId="8" borderId="25" xfId="0" applyFont="1" applyFill="1" applyBorder="1" applyAlignment="1" applyProtection="1">
      <alignment horizontal="left" vertical="center" wrapText="1"/>
    </xf>
    <xf numFmtId="0" fontId="46" fillId="8" borderId="83" xfId="0" applyFont="1" applyFill="1" applyBorder="1" applyAlignment="1" applyProtection="1">
      <alignment horizontal="left" vertical="center" wrapText="1"/>
    </xf>
    <xf numFmtId="0" fontId="46" fillId="8" borderId="49" xfId="0" applyFont="1" applyFill="1" applyBorder="1" applyAlignment="1" applyProtection="1">
      <alignment horizontal="left" vertical="center" wrapText="1"/>
    </xf>
    <xf numFmtId="0" fontId="46" fillId="8" borderId="126" xfId="0" applyFont="1" applyFill="1" applyBorder="1" applyAlignment="1" applyProtection="1">
      <alignment horizontal="left" vertical="center" wrapText="1"/>
    </xf>
    <xf numFmtId="0" fontId="98" fillId="10" borderId="49" xfId="0" applyFont="1" applyFill="1" applyBorder="1" applyAlignment="1" applyProtection="1">
      <alignment horizontal="center" vertical="center"/>
    </xf>
    <xf numFmtId="0" fontId="47" fillId="8" borderId="170" xfId="0" applyFont="1" applyFill="1" applyBorder="1" applyAlignment="1" applyProtection="1">
      <alignment horizontal="left"/>
    </xf>
    <xf numFmtId="0" fontId="47" fillId="8" borderId="202" xfId="0" applyFont="1" applyFill="1" applyBorder="1" applyAlignment="1" applyProtection="1">
      <alignment horizontal="left"/>
    </xf>
    <xf numFmtId="0" fontId="47" fillId="8" borderId="171" xfId="0" applyFont="1" applyFill="1" applyBorder="1" applyAlignment="1" applyProtection="1">
      <alignment horizontal="left"/>
    </xf>
    <xf numFmtId="0" fontId="46" fillId="0" borderId="16" xfId="0" applyFont="1" applyBorder="1" applyAlignment="1" applyProtection="1">
      <alignment horizontal="left" vertical="center" wrapText="1"/>
      <protection locked="0"/>
    </xf>
    <xf numFmtId="0" fontId="46" fillId="0" borderId="1" xfId="0" applyFont="1" applyFill="1" applyBorder="1" applyAlignment="1" applyProtection="1">
      <alignment horizontal="left" vertical="center" wrapText="1"/>
      <protection locked="0"/>
    </xf>
    <xf numFmtId="0" fontId="46" fillId="0" borderId="1" xfId="0" applyFont="1" applyBorder="1" applyAlignment="1" applyProtection="1">
      <alignment horizontal="left" vertical="center" wrapText="1"/>
      <protection locked="0"/>
    </xf>
    <xf numFmtId="0" fontId="46" fillId="0" borderId="4" xfId="0" applyFont="1" applyBorder="1" applyAlignment="1" applyProtection="1">
      <alignment horizontal="left" vertical="center" wrapText="1"/>
      <protection locked="0"/>
    </xf>
    <xf numFmtId="0" fontId="46" fillId="0" borderId="13" xfId="0" applyFont="1" applyFill="1" applyBorder="1" applyAlignment="1" applyProtection="1">
      <alignment horizontal="left" vertical="center" wrapText="1" indent="1"/>
      <protection locked="0"/>
    </xf>
    <xf numFmtId="0" fontId="46" fillId="0" borderId="16" xfId="0" applyFont="1" applyBorder="1" applyAlignment="1" applyProtection="1">
      <alignment horizontal="left" vertical="center" wrapText="1" indent="1"/>
      <protection locked="0"/>
    </xf>
    <xf numFmtId="0" fontId="46" fillId="0" borderId="61" xfId="0" applyFont="1" applyBorder="1" applyAlignment="1" applyProtection="1">
      <alignment horizontal="left" vertical="center" wrapText="1" indent="1"/>
      <protection locked="0"/>
    </xf>
    <xf numFmtId="0" fontId="46" fillId="3" borderId="13" xfId="0" applyFont="1" applyFill="1" applyBorder="1" applyAlignment="1" applyProtection="1">
      <alignment horizontal="left" vertical="center"/>
      <protection locked="0"/>
    </xf>
    <xf numFmtId="0" fontId="46" fillId="3" borderId="16" xfId="0" applyFont="1" applyFill="1" applyBorder="1" applyAlignment="1" applyProtection="1">
      <alignment horizontal="left" vertical="center"/>
      <protection locked="0"/>
    </xf>
    <xf numFmtId="0" fontId="46" fillId="3" borderId="61" xfId="0" applyFont="1" applyFill="1" applyBorder="1" applyAlignment="1" applyProtection="1">
      <alignment horizontal="left" vertical="center"/>
      <protection locked="0"/>
    </xf>
    <xf numFmtId="0" fontId="47" fillId="5" borderId="170" xfId="0" applyFont="1" applyFill="1" applyBorder="1" applyAlignment="1" applyProtection="1">
      <alignment horizontal="center" vertical="center" wrapText="1"/>
    </xf>
    <xf numFmtId="0" fontId="47" fillId="5" borderId="202" xfId="0" applyFont="1" applyFill="1" applyBorder="1" applyAlignment="1" applyProtection="1">
      <alignment horizontal="center" vertical="center" wrapText="1"/>
    </xf>
    <xf numFmtId="0" fontId="47" fillId="5" borderId="171" xfId="0" applyFont="1" applyFill="1" applyBorder="1" applyAlignment="1" applyProtection="1">
      <alignment horizontal="center" vertical="center" wrapText="1"/>
    </xf>
    <xf numFmtId="0" fontId="46" fillId="0" borderId="1" xfId="0" applyNumberFormat="1" applyFont="1" applyFill="1" applyBorder="1" applyAlignment="1" applyProtection="1">
      <alignment horizontal="left" vertical="center" wrapText="1" indent="1"/>
      <protection locked="0"/>
    </xf>
    <xf numFmtId="0" fontId="46" fillId="0" borderId="65" xfId="0" applyNumberFormat="1" applyFont="1" applyFill="1" applyBorder="1" applyAlignment="1" applyProtection="1">
      <alignment horizontal="left" vertical="center" wrapText="1" indent="1"/>
      <protection locked="0"/>
    </xf>
    <xf numFmtId="0" fontId="46" fillId="0" borderId="83" xfId="0" applyFont="1" applyFill="1" applyBorder="1" applyAlignment="1" applyProtection="1">
      <alignment horizontal="left" vertical="center" wrapText="1" indent="1"/>
      <protection locked="0"/>
    </xf>
    <xf numFmtId="0" fontId="46" fillId="0" borderId="49" xfId="0" applyFont="1" applyBorder="1" applyAlignment="1" applyProtection="1">
      <alignment horizontal="left" vertical="center" wrapText="1" indent="1"/>
      <protection locked="0"/>
    </xf>
    <xf numFmtId="0" fontId="46" fillId="0" borderId="106" xfId="0" applyFont="1" applyBorder="1" applyAlignment="1" applyProtection="1">
      <alignment horizontal="left" vertical="center" wrapText="1" indent="1"/>
      <protection locked="0"/>
    </xf>
    <xf numFmtId="0" fontId="93" fillId="4" borderId="96" xfId="0" applyFont="1" applyFill="1" applyBorder="1" applyAlignment="1" applyProtection="1">
      <alignment horizontal="center" vertical="center"/>
    </xf>
    <xf numFmtId="0" fontId="93" fillId="4" borderId="8" xfId="0" applyFont="1" applyFill="1" applyBorder="1" applyAlignment="1" applyProtection="1">
      <alignment horizontal="center" vertical="center"/>
    </xf>
    <xf numFmtId="0" fontId="93" fillId="4" borderId="77" xfId="0" applyFont="1" applyFill="1" applyBorder="1" applyAlignment="1" applyProtection="1">
      <alignment horizontal="center" vertical="center"/>
    </xf>
    <xf numFmtId="0" fontId="47" fillId="23" borderId="28" xfId="0" applyFont="1" applyFill="1" applyBorder="1" applyAlignment="1" applyProtection="1">
      <alignment horizontal="center" vertical="center" wrapText="1"/>
    </xf>
    <xf numFmtId="0" fontId="47" fillId="23" borderId="122" xfId="0" applyFont="1" applyFill="1" applyBorder="1" applyAlignment="1" applyProtection="1">
      <alignment horizontal="center" vertical="center" wrapText="1"/>
    </xf>
    <xf numFmtId="0" fontId="47" fillId="23" borderId="13" xfId="0" applyFont="1" applyFill="1" applyBorder="1" applyAlignment="1" applyProtection="1">
      <alignment horizontal="center" vertical="center" wrapText="1"/>
    </xf>
    <xf numFmtId="0" fontId="47" fillId="23" borderId="6" xfId="0" applyFont="1" applyFill="1" applyBorder="1" applyAlignment="1" applyProtection="1">
      <alignment horizontal="center" vertical="center" wrapText="1"/>
    </xf>
    <xf numFmtId="0" fontId="47" fillId="23" borderId="23" xfId="0" applyFont="1" applyFill="1" applyBorder="1" applyAlignment="1" applyProtection="1">
      <alignment horizontal="center" vertical="center" wrapText="1"/>
    </xf>
    <xf numFmtId="0" fontId="47" fillId="23" borderId="27" xfId="0" applyFont="1" applyFill="1" applyBorder="1" applyAlignment="1" applyProtection="1">
      <alignment horizontal="center" vertical="center" wrapText="1"/>
    </xf>
    <xf numFmtId="0" fontId="47" fillId="23" borderId="102" xfId="0" applyFont="1" applyFill="1" applyBorder="1" applyAlignment="1" applyProtection="1">
      <alignment horizontal="center" vertical="center" wrapText="1"/>
    </xf>
    <xf numFmtId="0" fontId="47" fillId="23" borderId="113" xfId="0" applyFont="1" applyFill="1" applyBorder="1" applyAlignment="1" applyProtection="1">
      <alignment horizontal="center" vertical="center" wrapText="1"/>
    </xf>
    <xf numFmtId="0" fontId="47" fillId="23" borderId="10" xfId="0" applyFont="1" applyFill="1" applyBorder="1" applyAlignment="1" applyProtection="1">
      <alignment horizontal="center" vertical="center" wrapText="1"/>
    </xf>
    <xf numFmtId="0" fontId="47" fillId="23" borderId="99" xfId="0" applyFont="1" applyFill="1" applyBorder="1" applyAlignment="1" applyProtection="1">
      <alignment horizontal="center" vertical="center" wrapText="1"/>
    </xf>
    <xf numFmtId="0" fontId="47" fillId="5" borderId="28" xfId="0" applyFont="1" applyFill="1" applyBorder="1" applyAlignment="1" applyProtection="1">
      <alignment horizontal="center" vertical="center" wrapText="1"/>
    </xf>
    <xf numFmtId="0" fontId="47" fillId="5" borderId="122" xfId="0" applyFont="1" applyFill="1" applyBorder="1" applyAlignment="1" applyProtection="1">
      <alignment horizontal="center" vertical="center" wrapText="1"/>
    </xf>
    <xf numFmtId="0" fontId="47" fillId="23" borderId="170" xfId="0" applyFont="1" applyFill="1" applyBorder="1" applyAlignment="1" applyProtection="1">
      <alignment horizontal="center" vertical="center" wrapText="1"/>
    </xf>
    <xf numFmtId="0" fontId="47" fillId="23" borderId="202" xfId="0" applyFont="1" applyFill="1" applyBorder="1" applyAlignment="1" applyProtection="1">
      <alignment horizontal="center" vertical="center" wrapText="1"/>
    </xf>
    <xf numFmtId="0" fontId="47" fillId="23" borderId="171" xfId="0" applyFont="1" applyFill="1" applyBorder="1" applyAlignment="1" applyProtection="1">
      <alignment horizontal="center" vertical="center" wrapText="1"/>
    </xf>
    <xf numFmtId="0" fontId="90" fillId="0" borderId="0" xfId="0" applyFont="1" applyAlignment="1" applyProtection="1">
      <alignment horizontal="left" vertical="center" wrapText="1"/>
    </xf>
    <xf numFmtId="0" fontId="93" fillId="4" borderId="96" xfId="0" applyFont="1" applyFill="1" applyBorder="1" applyAlignment="1" applyProtection="1">
      <alignment horizontal="left" vertical="center"/>
    </xf>
    <xf numFmtId="0" fontId="93" fillId="4" borderId="8" xfId="0" applyFont="1" applyFill="1" applyBorder="1" applyAlignment="1" applyProtection="1">
      <alignment horizontal="left" vertical="center"/>
    </xf>
    <xf numFmtId="0" fontId="93" fillId="4" borderId="77" xfId="0" applyFont="1" applyFill="1" applyBorder="1" applyAlignment="1" applyProtection="1">
      <alignment horizontal="left" vertical="center"/>
    </xf>
    <xf numFmtId="0" fontId="47" fillId="5" borderId="23" xfId="0" applyFont="1" applyFill="1" applyBorder="1" applyAlignment="1" applyProtection="1">
      <alignment horizontal="center" vertical="center" wrapText="1"/>
    </xf>
    <xf numFmtId="0" fontId="46" fillId="0" borderId="27" xfId="0" applyFont="1" applyBorder="1" applyAlignment="1" applyProtection="1">
      <alignment horizontal="center" vertical="center" wrapText="1"/>
    </xf>
    <xf numFmtId="0" fontId="46" fillId="0" borderId="25" xfId="0" applyFont="1" applyBorder="1" applyAlignment="1" applyProtection="1">
      <alignment horizontal="center" vertical="center" wrapText="1"/>
    </xf>
    <xf numFmtId="0" fontId="46" fillId="0" borderId="113" xfId="0" applyFont="1" applyBorder="1" applyAlignment="1" applyProtection="1">
      <alignment horizontal="center" vertical="center" wrapText="1"/>
    </xf>
    <xf numFmtId="0" fontId="46" fillId="0" borderId="10" xfId="0" applyFont="1" applyBorder="1" applyAlignment="1" applyProtection="1">
      <alignment horizontal="center" vertical="center" wrapText="1"/>
    </xf>
    <xf numFmtId="0" fontId="46" fillId="0" borderId="2" xfId="0" applyFont="1" applyBorder="1" applyAlignment="1" applyProtection="1">
      <alignment horizontal="center" vertical="center" wrapText="1"/>
    </xf>
    <xf numFmtId="0" fontId="47" fillId="5" borderId="13" xfId="0" applyFont="1" applyFill="1" applyBorder="1" applyAlignment="1" applyProtection="1">
      <alignment horizontal="center" vertical="center" wrapText="1"/>
    </xf>
    <xf numFmtId="0" fontId="47" fillId="5" borderId="6" xfId="0" applyFont="1" applyFill="1" applyBorder="1" applyAlignment="1" applyProtection="1">
      <alignment horizontal="center" vertical="center" wrapText="1"/>
    </xf>
    <xf numFmtId="0" fontId="87" fillId="0" borderId="0" xfId="0" applyFont="1" applyBorder="1" applyAlignment="1" applyProtection="1">
      <alignment horizontal="left" vertical="center" wrapText="1"/>
      <protection locked="0"/>
    </xf>
    <xf numFmtId="0" fontId="47" fillId="5" borderId="101" xfId="0" applyFont="1" applyFill="1" applyBorder="1" applyAlignment="1" applyProtection="1">
      <alignment horizontal="center" vertical="center" wrapText="1"/>
    </xf>
    <xf numFmtId="0" fontId="47" fillId="5" borderId="123" xfId="0" applyFont="1" applyFill="1" applyBorder="1" applyAlignment="1" applyProtection="1">
      <alignment horizontal="center" vertical="center" wrapText="1"/>
    </xf>
    <xf numFmtId="0" fontId="100" fillId="19" borderId="28" xfId="8" applyFont="1" applyBorder="1" applyAlignment="1" applyProtection="1">
      <alignment horizontal="center" vertical="center" wrapText="1"/>
    </xf>
    <xf numFmtId="0" fontId="100" fillId="19" borderId="122" xfId="8" applyFont="1" applyBorder="1" applyAlignment="1" applyProtection="1">
      <alignment horizontal="center" vertical="center" wrapText="1"/>
    </xf>
    <xf numFmtId="0" fontId="46" fillId="0" borderId="65" xfId="0" quotePrefix="1" applyFont="1" applyFill="1" applyBorder="1" applyAlignment="1" applyProtection="1">
      <alignment horizontal="left" vertical="center" wrapText="1"/>
      <protection locked="0"/>
    </xf>
    <xf numFmtId="0" fontId="46" fillId="0" borderId="65" xfId="0" applyFont="1" applyBorder="1" applyAlignment="1" applyProtection="1">
      <alignment horizontal="left" vertical="center" wrapText="1"/>
      <protection locked="0"/>
    </xf>
    <xf numFmtId="0" fontId="46" fillId="0" borderId="109" xfId="0" applyFont="1" applyBorder="1" applyAlignment="1" applyProtection="1">
      <alignment horizontal="left" vertical="center" wrapText="1"/>
      <protection locked="0"/>
    </xf>
    <xf numFmtId="0" fontId="46" fillId="0" borderId="27" xfId="0" applyFont="1" applyBorder="1" applyAlignment="1" applyProtection="1">
      <alignment vertical="center" wrapText="1"/>
    </xf>
    <xf numFmtId="0" fontId="46" fillId="0" borderId="102" xfId="0" applyFont="1" applyBorder="1" applyAlignment="1" applyProtection="1">
      <alignment vertical="center" wrapText="1"/>
    </xf>
    <xf numFmtId="0" fontId="46" fillId="0" borderId="113" xfId="0" applyFont="1" applyBorder="1" applyAlignment="1" applyProtection="1">
      <alignment vertical="center" wrapText="1"/>
    </xf>
    <xf numFmtId="0" fontId="46" fillId="0" borderId="10" xfId="0" applyFont="1" applyBorder="1" applyAlignment="1" applyProtection="1">
      <alignment vertical="center" wrapText="1"/>
    </xf>
    <xf numFmtId="0" fontId="46" fillId="0" borderId="99" xfId="0" applyFont="1" applyBorder="1" applyAlignment="1" applyProtection="1">
      <alignment vertical="center" wrapText="1"/>
    </xf>
    <xf numFmtId="0" fontId="93" fillId="4" borderId="96" xfId="0" applyFont="1" applyFill="1" applyBorder="1" applyAlignment="1" applyProtection="1">
      <alignment horizontal="center" vertical="center"/>
      <protection locked="0"/>
    </xf>
    <xf numFmtId="0" fontId="93" fillId="4" borderId="8" xfId="0" applyFont="1" applyFill="1" applyBorder="1" applyAlignment="1" applyProtection="1">
      <alignment horizontal="center" vertical="center"/>
      <protection locked="0"/>
    </xf>
    <xf numFmtId="0" fontId="93" fillId="4" borderId="77" xfId="0" applyFont="1" applyFill="1" applyBorder="1" applyAlignment="1" applyProtection="1">
      <alignment horizontal="center" vertical="center"/>
      <protection locked="0"/>
    </xf>
    <xf numFmtId="0" fontId="47" fillId="24" borderId="138" xfId="0" applyFont="1" applyFill="1" applyBorder="1" applyAlignment="1" applyProtection="1">
      <alignment horizontal="center" vertical="center" wrapText="1"/>
      <protection locked="0"/>
    </xf>
    <xf numFmtId="0" fontId="47" fillId="24" borderId="123" xfId="0" applyFont="1" applyFill="1" applyBorder="1" applyAlignment="1" applyProtection="1">
      <alignment horizontal="center" vertical="center" wrapText="1"/>
      <protection locked="0"/>
    </xf>
    <xf numFmtId="0" fontId="47" fillId="24" borderId="23" xfId="0" applyFont="1" applyFill="1" applyBorder="1" applyAlignment="1" applyProtection="1">
      <alignment horizontal="center" vertical="center" wrapText="1"/>
      <protection locked="0"/>
    </xf>
    <xf numFmtId="0" fontId="47" fillId="24" borderId="27" xfId="0" applyFont="1" applyFill="1" applyBorder="1" applyAlignment="1" applyProtection="1">
      <alignment horizontal="center" vertical="center" wrapText="1"/>
      <protection locked="0"/>
    </xf>
    <xf numFmtId="0" fontId="47" fillId="24" borderId="102" xfId="0" applyFont="1" applyFill="1" applyBorder="1" applyAlignment="1" applyProtection="1">
      <alignment horizontal="center" vertical="center" wrapText="1"/>
      <protection locked="0"/>
    </xf>
    <xf numFmtId="0" fontId="47" fillId="24" borderId="113" xfId="0" applyFont="1" applyFill="1" applyBorder="1" applyAlignment="1" applyProtection="1">
      <alignment horizontal="center" vertical="center" wrapText="1"/>
      <protection locked="0"/>
    </xf>
    <xf numFmtId="0" fontId="47" fillId="24" borderId="10" xfId="0" applyFont="1" applyFill="1" applyBorder="1" applyAlignment="1" applyProtection="1">
      <alignment horizontal="center" vertical="center" wrapText="1"/>
      <protection locked="0"/>
    </xf>
    <xf numFmtId="0" fontId="47" fillId="24" borderId="99" xfId="0" applyFont="1" applyFill="1" applyBorder="1" applyAlignment="1" applyProtection="1">
      <alignment horizontal="center" vertical="center" wrapText="1"/>
      <protection locked="0"/>
    </xf>
    <xf numFmtId="0" fontId="46" fillId="3" borderId="76" xfId="0" applyFont="1" applyFill="1" applyBorder="1" applyAlignment="1" applyProtection="1">
      <alignment horizontal="left" vertical="center"/>
      <protection locked="0"/>
    </xf>
    <xf numFmtId="0" fontId="46" fillId="3" borderId="8" xfId="0" applyFont="1" applyFill="1" applyBorder="1" applyAlignment="1" applyProtection="1">
      <alignment horizontal="left" vertical="center"/>
      <protection locked="0"/>
    </xf>
    <xf numFmtId="0" fontId="46" fillId="3" borderId="77" xfId="0" applyFont="1" applyFill="1" applyBorder="1" applyAlignment="1" applyProtection="1">
      <alignment horizontal="left" vertical="center"/>
      <protection locked="0"/>
    </xf>
    <xf numFmtId="0" fontId="46" fillId="0" borderId="16" xfId="0" applyFont="1" applyBorder="1" applyAlignment="1" applyProtection="1">
      <alignment horizontal="left" vertical="center"/>
      <protection locked="0"/>
    </xf>
    <xf numFmtId="0" fontId="23" fillId="0" borderId="66" xfId="0" applyFont="1" applyBorder="1" applyAlignment="1">
      <alignment horizontal="center"/>
    </xf>
    <xf numFmtId="0" fontId="23" fillId="0" borderId="44" xfId="0" applyFont="1" applyBorder="1" applyAlignment="1">
      <alignment horizontal="center"/>
    </xf>
    <xf numFmtId="0" fontId="23" fillId="0" borderId="73" xfId="0" applyFont="1" applyBorder="1" applyAlignment="1">
      <alignment horizontal="center"/>
    </xf>
    <xf numFmtId="0" fontId="47" fillId="23" borderId="28" xfId="0" applyFont="1" applyFill="1" applyBorder="1" applyAlignment="1" applyProtection="1">
      <alignment horizontal="center" vertical="center"/>
    </xf>
    <xf numFmtId="0" fontId="47" fillId="23" borderId="65" xfId="0" applyFont="1" applyFill="1" applyBorder="1" applyAlignment="1" applyProtection="1">
      <alignment horizontal="center" vertical="center"/>
    </xf>
    <xf numFmtId="0" fontId="46" fillId="23" borderId="65" xfId="0" applyFont="1" applyFill="1" applyBorder="1" applyAlignment="1" applyProtection="1">
      <alignment horizontal="center" vertical="center"/>
    </xf>
    <xf numFmtId="0" fontId="47" fillId="24" borderId="28" xfId="0" applyFont="1" applyFill="1" applyBorder="1" applyAlignment="1" applyProtection="1">
      <alignment horizontal="center" vertical="center"/>
    </xf>
    <xf numFmtId="0" fontId="47" fillId="24" borderId="65" xfId="0" applyFont="1" applyFill="1" applyBorder="1" applyAlignment="1" applyProtection="1">
      <alignment horizontal="center" vertical="center"/>
    </xf>
    <xf numFmtId="0" fontId="64" fillId="11" borderId="13" xfId="0" applyFont="1" applyFill="1" applyBorder="1" applyAlignment="1" applyProtection="1">
      <alignment horizontal="center" vertical="center"/>
    </xf>
    <xf numFmtId="0" fontId="64" fillId="11" borderId="6" xfId="0" applyFont="1" applyFill="1" applyBorder="1" applyAlignment="1" applyProtection="1">
      <alignment horizontal="center" vertical="center"/>
    </xf>
    <xf numFmtId="0" fontId="47" fillId="24" borderId="28" xfId="0" applyFont="1" applyFill="1" applyBorder="1" applyAlignment="1" applyProtection="1">
      <alignment horizontal="center" vertical="center" wrapText="1"/>
    </xf>
    <xf numFmtId="0" fontId="47" fillId="24" borderId="65" xfId="0" applyFont="1" applyFill="1" applyBorder="1" applyAlignment="1" applyProtection="1">
      <alignment horizontal="center" vertical="center" wrapText="1"/>
    </xf>
    <xf numFmtId="0" fontId="64" fillId="11" borderId="124" xfId="0" applyFont="1" applyFill="1" applyBorder="1" applyAlignment="1" applyProtection="1">
      <alignment horizontal="center" vertical="center"/>
    </xf>
    <xf numFmtId="0" fontId="64" fillId="11" borderId="16" xfId="0" applyFont="1" applyFill="1" applyBorder="1" applyAlignment="1" applyProtection="1">
      <alignment horizontal="center" vertical="center"/>
    </xf>
    <xf numFmtId="0" fontId="47" fillId="23" borderId="49" xfId="0" applyFont="1" applyFill="1" applyBorder="1" applyAlignment="1" applyProtection="1">
      <alignment horizontal="center" vertical="center"/>
    </xf>
    <xf numFmtId="0" fontId="47" fillId="23" borderId="126" xfId="0" applyFont="1" applyFill="1" applyBorder="1" applyAlignment="1" applyProtection="1">
      <alignment horizontal="center" vertical="center"/>
    </xf>
    <xf numFmtId="0" fontId="47" fillId="5" borderId="65" xfId="0" applyFont="1" applyFill="1" applyBorder="1" applyAlignment="1" applyProtection="1">
      <alignment horizontal="center" vertical="center"/>
    </xf>
    <xf numFmtId="0" fontId="46" fillId="0" borderId="65" xfId="0" applyFont="1" applyBorder="1" applyAlignment="1" applyProtection="1">
      <alignment horizontal="center" vertical="center"/>
    </xf>
    <xf numFmtId="0" fontId="64" fillId="11" borderId="1" xfId="0" applyFont="1" applyFill="1" applyBorder="1" applyAlignment="1" applyProtection="1">
      <alignment horizontal="left" vertical="center" wrapText="1"/>
    </xf>
    <xf numFmtId="0" fontId="74" fillId="0" borderId="1" xfId="0" applyFont="1" applyBorder="1" applyAlignment="1" applyProtection="1">
      <alignment horizontal="left" vertical="center" wrapText="1"/>
    </xf>
    <xf numFmtId="0" fontId="74" fillId="0" borderId="4" xfId="0" applyFont="1" applyBorder="1" applyAlignment="1" applyProtection="1">
      <alignment horizontal="left" vertical="center" wrapText="1"/>
    </xf>
    <xf numFmtId="0" fontId="47" fillId="5" borderId="1" xfId="0" applyFont="1" applyFill="1" applyBorder="1" applyAlignment="1" applyProtection="1">
      <alignment horizontal="center" vertical="center" wrapText="1"/>
    </xf>
    <xf numFmtId="0" fontId="46" fillId="0" borderId="65" xfId="0" applyFont="1" applyBorder="1" applyAlignment="1" applyProtection="1">
      <alignment horizontal="center" vertical="center" wrapText="1"/>
    </xf>
    <xf numFmtId="0" fontId="47" fillId="5" borderId="1" xfId="0" applyFont="1" applyFill="1" applyBorder="1" applyAlignment="1" applyProtection="1">
      <alignment horizontal="center" vertical="center"/>
    </xf>
    <xf numFmtId="0" fontId="47" fillId="5" borderId="103" xfId="0" applyFont="1" applyFill="1" applyBorder="1" applyAlignment="1" applyProtection="1">
      <alignment horizontal="center" vertical="center"/>
    </xf>
    <xf numFmtId="0" fontId="47" fillId="5" borderId="109" xfId="0" applyFont="1" applyFill="1" applyBorder="1" applyAlignment="1" applyProtection="1">
      <alignment horizontal="center" vertical="center"/>
    </xf>
    <xf numFmtId="0" fontId="87" fillId="0" borderId="0" xfId="0" applyFont="1" applyAlignment="1" applyProtection="1">
      <alignment horizontal="left" vertical="center" wrapText="1"/>
    </xf>
    <xf numFmtId="0" fontId="47" fillId="23" borderId="83" xfId="0" applyFont="1" applyFill="1" applyBorder="1" applyAlignment="1" applyProtection="1">
      <alignment horizontal="center" vertical="center" wrapText="1"/>
    </xf>
    <xf numFmtId="0" fontId="47" fillId="23" borderId="49" xfId="0" applyFont="1" applyFill="1" applyBorder="1" applyAlignment="1" applyProtection="1">
      <alignment horizontal="center" vertical="center" wrapText="1"/>
    </xf>
    <xf numFmtId="0" fontId="47" fillId="23" borderId="197" xfId="0" applyFont="1" applyFill="1" applyBorder="1" applyAlignment="1" applyProtection="1">
      <alignment horizontal="center" vertical="center" wrapText="1"/>
    </xf>
    <xf numFmtId="0" fontId="47" fillId="23" borderId="65" xfId="0" applyFont="1" applyFill="1" applyBorder="1" applyAlignment="1" applyProtection="1">
      <alignment horizontal="center" vertical="center" wrapText="1"/>
    </xf>
    <xf numFmtId="0" fontId="47" fillId="5" borderId="91" xfId="0" applyFont="1" applyFill="1" applyBorder="1" applyAlignment="1" applyProtection="1">
      <alignment horizontal="center" vertical="center" wrapText="1"/>
    </xf>
    <xf numFmtId="0" fontId="47" fillId="5" borderId="12" xfId="0" applyFont="1" applyFill="1" applyBorder="1" applyAlignment="1" applyProtection="1">
      <alignment horizontal="center" vertical="center" wrapText="1"/>
    </xf>
    <xf numFmtId="0" fontId="46" fillId="0" borderId="4" xfId="0" applyFont="1" applyBorder="1" applyAlignment="1" applyProtection="1">
      <alignment horizontal="center" vertical="center" wrapText="1"/>
    </xf>
    <xf numFmtId="0" fontId="47" fillId="5" borderId="95" xfId="0" applyFont="1" applyFill="1" applyBorder="1" applyAlignment="1" applyProtection="1">
      <alignment horizontal="center" vertical="center" wrapText="1"/>
    </xf>
    <xf numFmtId="0" fontId="47" fillId="5" borderId="65" xfId="0" applyFont="1" applyFill="1" applyBorder="1" applyAlignment="1" applyProtection="1">
      <alignment horizontal="center" vertical="center" wrapText="1"/>
    </xf>
    <xf numFmtId="0" fontId="47" fillId="23" borderId="172" xfId="0" applyFont="1" applyFill="1" applyBorder="1" applyAlignment="1" applyProtection="1">
      <alignment horizontal="center" vertical="center" wrapText="1"/>
    </xf>
    <xf numFmtId="0" fontId="47" fillId="5" borderId="17" xfId="0" applyFont="1" applyFill="1" applyBorder="1" applyAlignment="1" applyProtection="1">
      <alignment horizontal="center" vertical="center" wrapText="1"/>
    </xf>
    <xf numFmtId="0" fontId="47" fillId="5" borderId="0" xfId="0" applyFont="1" applyFill="1" applyBorder="1" applyAlignment="1" applyProtection="1">
      <alignment horizontal="center" vertical="center" wrapText="1"/>
    </xf>
    <xf numFmtId="0" fontId="46" fillId="23" borderId="49" xfId="0" applyFont="1" applyFill="1" applyBorder="1" applyAlignment="1" applyProtection="1">
      <alignment horizontal="center" vertical="center" wrapText="1"/>
    </xf>
    <xf numFmtId="0" fontId="8" fillId="23" borderId="49" xfId="0" applyFont="1" applyFill="1" applyBorder="1" applyAlignment="1" applyProtection="1">
      <alignment horizontal="center" vertical="center" wrapText="1"/>
    </xf>
    <xf numFmtId="0" fontId="47" fillId="23" borderId="91" xfId="0" applyFont="1" applyFill="1" applyBorder="1" applyAlignment="1" applyProtection="1">
      <alignment horizontal="center" vertical="center" wrapText="1"/>
    </xf>
    <xf numFmtId="0" fontId="46" fillId="23" borderId="65" xfId="0" applyFont="1" applyFill="1" applyBorder="1" applyAlignment="1" applyProtection="1">
      <alignment horizontal="center" vertical="center" wrapText="1"/>
    </xf>
    <xf numFmtId="0" fontId="47" fillId="5" borderId="91" xfId="0" applyFont="1" applyFill="1" applyBorder="1" applyAlignment="1" applyProtection="1">
      <alignment vertical="center"/>
    </xf>
    <xf numFmtId="0" fontId="46" fillId="0" borderId="65" xfId="0" applyFont="1" applyBorder="1" applyAlignment="1" applyProtection="1">
      <alignment vertical="center"/>
    </xf>
    <xf numFmtId="0" fontId="47" fillId="5" borderId="91" xfId="0" applyFont="1" applyFill="1" applyBorder="1" applyAlignment="1" applyProtection="1">
      <alignment horizontal="center" vertical="center"/>
    </xf>
    <xf numFmtId="0" fontId="47" fillId="5" borderId="76" xfId="0" applyFont="1" applyFill="1" applyBorder="1" applyAlignment="1" applyProtection="1">
      <alignment horizontal="center" vertical="center" wrapText="1"/>
    </xf>
    <xf numFmtId="0" fontId="47" fillId="5" borderId="8" xfId="0" applyFont="1" applyFill="1" applyBorder="1" applyAlignment="1" applyProtection="1">
      <alignment horizontal="center" vertical="center" wrapText="1"/>
    </xf>
    <xf numFmtId="0" fontId="47" fillId="5" borderId="5" xfId="0" applyFont="1" applyFill="1" applyBorder="1" applyAlignment="1" applyProtection="1">
      <alignment horizontal="center" vertical="center" wrapText="1"/>
    </xf>
    <xf numFmtId="0" fontId="93" fillId="4" borderId="111" xfId="0" applyFont="1" applyFill="1" applyBorder="1" applyAlignment="1" applyProtection="1">
      <alignment horizontal="left" vertical="center"/>
    </xf>
    <xf numFmtId="0" fontId="93" fillId="4" borderId="89" xfId="0" applyFont="1" applyFill="1" applyBorder="1" applyAlignment="1" applyProtection="1">
      <alignment horizontal="left" vertical="center"/>
    </xf>
    <xf numFmtId="0" fontId="93" fillId="4" borderId="73" xfId="0" applyFont="1" applyFill="1" applyBorder="1" applyAlignment="1" applyProtection="1">
      <alignment horizontal="left" vertical="center"/>
    </xf>
    <xf numFmtId="0" fontId="93" fillId="4" borderId="84" xfId="0" applyFont="1" applyFill="1" applyBorder="1" applyAlignment="1" applyProtection="1">
      <alignment horizontal="center" vertical="center"/>
    </xf>
    <xf numFmtId="0" fontId="93" fillId="4" borderId="89" xfId="0" applyFont="1" applyFill="1" applyBorder="1" applyAlignment="1" applyProtection="1">
      <alignment horizontal="center" vertical="center"/>
    </xf>
    <xf numFmtId="0" fontId="93" fillId="4" borderId="44" xfId="0" applyFont="1" applyFill="1" applyBorder="1" applyAlignment="1" applyProtection="1">
      <alignment horizontal="center" vertical="center"/>
    </xf>
    <xf numFmtId="0" fontId="93" fillId="4" borderId="73" xfId="0" applyFont="1" applyFill="1" applyBorder="1" applyAlignment="1" applyProtection="1">
      <alignment horizontal="center" vertical="center"/>
    </xf>
    <xf numFmtId="0" fontId="93" fillId="4" borderId="98" xfId="0" applyFont="1" applyFill="1" applyBorder="1" applyAlignment="1" applyProtection="1">
      <alignment horizontal="center" vertical="center"/>
    </xf>
    <xf numFmtId="0" fontId="47" fillId="24" borderId="49" xfId="0" applyFont="1" applyFill="1" applyBorder="1" applyAlignment="1" applyProtection="1">
      <alignment horizontal="center" vertical="center" wrapText="1"/>
    </xf>
    <xf numFmtId="0" fontId="47" fillId="24" borderId="126" xfId="0" applyFont="1" applyFill="1" applyBorder="1" applyAlignment="1" applyProtection="1">
      <alignment horizontal="center" vertical="center" wrapText="1"/>
    </xf>
    <xf numFmtId="0" fontId="47" fillId="24" borderId="17" xfId="0" applyFont="1" applyFill="1" applyBorder="1" applyAlignment="1" applyProtection="1">
      <alignment horizontal="center" vertical="center" wrapText="1"/>
      <protection locked="0"/>
    </xf>
    <xf numFmtId="0" fontId="47" fillId="24" borderId="0" xfId="0" applyFont="1" applyFill="1" applyBorder="1" applyAlignment="1" applyProtection="1">
      <alignment horizontal="center" vertical="center" wrapText="1"/>
      <protection locked="0"/>
    </xf>
    <xf numFmtId="0" fontId="47" fillId="24" borderId="92" xfId="0" applyFont="1" applyFill="1" applyBorder="1" applyAlignment="1" applyProtection="1">
      <alignment horizontal="center" vertical="center" wrapText="1"/>
      <protection locked="0"/>
    </xf>
    <xf numFmtId="0" fontId="46" fillId="0" borderId="0"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47" fillId="24" borderId="95" xfId="0" applyFont="1" applyFill="1" applyBorder="1" applyAlignment="1" applyProtection="1">
      <alignment horizontal="center" vertical="center" wrapText="1"/>
    </xf>
    <xf numFmtId="0" fontId="47" fillId="23" borderId="212" xfId="0" applyFont="1" applyFill="1" applyBorder="1" applyAlignment="1" applyProtection="1">
      <alignment horizontal="center" vertical="center" wrapText="1"/>
    </xf>
    <xf numFmtId="0" fontId="47" fillId="5" borderId="71" xfId="0" applyFont="1" applyFill="1" applyBorder="1" applyAlignment="1" applyProtection="1">
      <alignment horizontal="center" vertical="center"/>
    </xf>
    <xf numFmtId="0" fontId="87" fillId="0" borderId="0" xfId="0" applyFont="1" applyAlignment="1" applyProtection="1">
      <alignment horizontal="left" vertical="center"/>
    </xf>
    <xf numFmtId="0" fontId="64" fillId="11" borderId="76" xfId="0" applyFont="1" applyFill="1" applyBorder="1" applyAlignment="1" applyProtection="1">
      <alignment horizontal="center" vertical="center"/>
    </xf>
    <xf numFmtId="0" fontId="64" fillId="11" borderId="77" xfId="0" applyFont="1" applyFill="1" applyBorder="1" applyAlignment="1" applyProtection="1">
      <alignment horizontal="center" vertical="center"/>
    </xf>
    <xf numFmtId="0" fontId="64" fillId="11" borderId="96" xfId="0" applyFont="1" applyFill="1" applyBorder="1" applyAlignment="1" applyProtection="1">
      <alignment horizontal="center" vertical="center" wrapText="1"/>
    </xf>
    <xf numFmtId="0" fontId="64" fillId="11" borderId="8" xfId="0" applyFont="1" applyFill="1" applyBorder="1" applyAlignment="1" applyProtection="1">
      <alignment horizontal="center" vertical="center" wrapText="1"/>
    </xf>
    <xf numFmtId="0" fontId="64" fillId="11" borderId="96" xfId="0" applyFont="1" applyFill="1" applyBorder="1" applyAlignment="1" applyProtection="1">
      <alignment horizontal="left" vertical="center" wrapText="1"/>
    </xf>
    <xf numFmtId="0" fontId="64" fillId="11" borderId="8" xfId="0" applyFont="1" applyFill="1" applyBorder="1" applyAlignment="1" applyProtection="1">
      <alignment horizontal="left" vertical="center" wrapText="1"/>
    </xf>
    <xf numFmtId="0" fontId="64" fillId="11" borderId="77" xfId="0" applyFont="1" applyFill="1" applyBorder="1" applyAlignment="1" applyProtection="1">
      <alignment horizontal="left" vertical="center" wrapText="1"/>
    </xf>
    <xf numFmtId="0" fontId="47" fillId="24" borderId="122" xfId="0" applyFont="1" applyFill="1" applyBorder="1" applyAlignment="1" applyProtection="1">
      <alignment horizontal="center" vertical="center" wrapText="1"/>
    </xf>
    <xf numFmtId="0" fontId="47" fillId="24" borderId="103" xfId="0" applyFont="1" applyFill="1" applyBorder="1" applyAlignment="1" applyProtection="1">
      <alignment horizontal="center" vertical="center"/>
    </xf>
    <xf numFmtId="0" fontId="47" fillId="24" borderId="128" xfId="0" applyFont="1" applyFill="1" applyBorder="1" applyAlignment="1" applyProtection="1">
      <alignment horizontal="center" vertical="center"/>
    </xf>
    <xf numFmtId="0" fontId="47" fillId="23" borderId="6" xfId="0" applyFont="1" applyFill="1" applyBorder="1" applyAlignment="1" applyProtection="1">
      <alignment horizontal="center" vertical="center"/>
    </xf>
    <xf numFmtId="0" fontId="47" fillId="23" borderId="1" xfId="0" applyFont="1" applyFill="1" applyBorder="1" applyAlignment="1" applyProtection="1">
      <alignment horizontal="center" vertical="center"/>
    </xf>
    <xf numFmtId="0" fontId="46" fillId="23" borderId="1" xfId="0" applyFont="1" applyFill="1" applyBorder="1" applyAlignment="1" applyProtection="1">
      <alignment horizontal="center" vertical="center"/>
    </xf>
    <xf numFmtId="0" fontId="46" fillId="23" borderId="71" xfId="0" applyFont="1" applyFill="1" applyBorder="1" applyAlignment="1" applyProtection="1">
      <alignment horizontal="center" vertical="center"/>
    </xf>
    <xf numFmtId="0" fontId="47" fillId="5" borderId="79" xfId="0" applyFont="1" applyFill="1" applyBorder="1" applyAlignment="1" applyProtection="1">
      <alignment horizontal="center" vertical="center" wrapText="1"/>
    </xf>
    <xf numFmtId="0" fontId="46" fillId="0" borderId="80" xfId="0" applyFont="1" applyBorder="1" applyAlignment="1" applyProtection="1">
      <alignment horizontal="center" vertical="center" wrapText="1"/>
    </xf>
    <xf numFmtId="0" fontId="46" fillId="0" borderId="71" xfId="0" applyFont="1" applyBorder="1" applyAlignment="1" applyProtection="1">
      <alignment horizontal="center" vertical="center"/>
    </xf>
    <xf numFmtId="0" fontId="46" fillId="0" borderId="1" xfId="0" applyFont="1" applyBorder="1" applyAlignment="1" applyProtection="1">
      <alignment horizontal="center" vertical="center"/>
    </xf>
    <xf numFmtId="0" fontId="47" fillId="5" borderId="4" xfId="0" applyFont="1" applyFill="1" applyBorder="1" applyAlignment="1" applyProtection="1">
      <alignment horizontal="center" vertical="center"/>
    </xf>
    <xf numFmtId="0" fontId="46" fillId="0" borderId="82" xfId="0" applyFont="1" applyBorder="1" applyAlignment="1" applyProtection="1">
      <alignment horizontal="center" vertical="center"/>
    </xf>
    <xf numFmtId="0" fontId="47" fillId="38" borderId="66" xfId="5" applyFont="1" applyFill="1" applyBorder="1" applyAlignment="1" applyProtection="1">
      <alignment horizontal="left" vertical="center" wrapText="1"/>
    </xf>
    <xf numFmtId="0" fontId="47" fillId="38" borderId="89" xfId="5" applyFont="1" applyFill="1" applyBorder="1" applyAlignment="1" applyProtection="1">
      <alignment horizontal="left" vertical="center" wrapText="1"/>
    </xf>
    <xf numFmtId="0" fontId="47" fillId="38" borderId="98" xfId="5" applyFont="1" applyFill="1" applyBorder="1" applyAlignment="1" applyProtection="1">
      <alignment horizontal="left" vertical="center" wrapText="1"/>
    </xf>
    <xf numFmtId="0" fontId="47" fillId="37" borderId="14" xfId="5" applyFont="1" applyFill="1" applyBorder="1" applyAlignment="1" applyProtection="1">
      <alignment horizontal="center" vertical="center" wrapText="1"/>
    </xf>
    <xf numFmtId="0" fontId="47" fillId="37" borderId="44" xfId="5" applyFont="1" applyFill="1" applyBorder="1" applyAlignment="1" applyProtection="1">
      <alignment horizontal="center" vertical="center" wrapText="1"/>
    </xf>
    <xf numFmtId="0" fontId="47" fillId="37" borderId="73" xfId="5" applyFont="1" applyFill="1" applyBorder="1" applyAlignment="1" applyProtection="1">
      <alignment horizontal="center" vertical="center" wrapText="1"/>
    </xf>
    <xf numFmtId="0" fontId="47" fillId="36" borderId="66" xfId="5" applyFont="1" applyFill="1" applyBorder="1" applyAlignment="1" applyProtection="1">
      <alignment horizontal="center" vertical="center" wrapText="1"/>
    </xf>
    <xf numFmtId="0" fontId="47" fillId="36" borderId="44" xfId="5" applyFont="1" applyFill="1" applyBorder="1" applyAlignment="1" applyProtection="1">
      <alignment horizontal="center" vertical="center" wrapText="1"/>
    </xf>
    <xf numFmtId="0" fontId="47" fillId="36" borderId="73" xfId="5" applyFont="1" applyFill="1" applyBorder="1" applyAlignment="1" applyProtection="1">
      <alignment horizontal="center" vertical="center" wrapText="1"/>
    </xf>
    <xf numFmtId="0" fontId="47" fillId="35" borderId="78" xfId="5" applyFont="1" applyFill="1" applyBorder="1" applyAlignment="1" applyProtection="1">
      <alignment horizontal="center" vertical="center" wrapText="1"/>
    </xf>
    <xf numFmtId="0" fontId="47" fillId="35" borderId="3" xfId="5" applyFont="1" applyFill="1" applyBorder="1" applyAlignment="1" applyProtection="1">
      <alignment horizontal="center" vertical="center" wrapText="1"/>
    </xf>
    <xf numFmtId="0" fontId="47" fillId="35" borderId="12" xfId="5" applyFont="1" applyFill="1" applyBorder="1" applyAlignment="1" applyProtection="1">
      <alignment horizontal="center" vertical="center" wrapText="1"/>
    </xf>
    <xf numFmtId="0" fontId="47" fillId="10" borderId="66" xfId="5" applyFont="1" applyFill="1" applyBorder="1" applyAlignment="1" applyProtection="1">
      <alignment horizontal="left" vertical="center" wrapText="1"/>
    </xf>
    <xf numFmtId="0" fontId="47" fillId="10" borderId="89" xfId="5" applyFont="1" applyFill="1" applyBorder="1" applyAlignment="1" applyProtection="1">
      <alignment horizontal="left" vertical="center" wrapText="1"/>
    </xf>
    <xf numFmtId="0" fontId="47" fillId="10" borderId="98" xfId="5" applyFont="1" applyFill="1" applyBorder="1" applyAlignment="1" applyProtection="1">
      <alignment horizontal="left" vertical="center" wrapText="1"/>
    </xf>
    <xf numFmtId="0" fontId="47" fillId="5" borderId="14" xfId="5" applyFont="1" applyFill="1" applyBorder="1" applyAlignment="1" applyProtection="1">
      <alignment horizontal="center" vertical="center" wrapText="1"/>
    </xf>
    <xf numFmtId="0" fontId="47" fillId="5" borderId="44" xfId="5" applyFont="1" applyFill="1" applyBorder="1" applyAlignment="1" applyProtection="1">
      <alignment horizontal="center" vertical="center" wrapText="1"/>
    </xf>
    <xf numFmtId="0" fontId="47" fillId="5" borderId="73" xfId="5" applyFont="1" applyFill="1" applyBorder="1" applyAlignment="1" applyProtection="1">
      <alignment horizontal="center" vertical="center" wrapText="1"/>
    </xf>
    <xf numFmtId="0" fontId="47" fillId="23" borderId="66" xfId="5" applyFont="1" applyFill="1" applyBorder="1" applyAlignment="1" applyProtection="1">
      <alignment horizontal="center" vertical="center" wrapText="1"/>
    </xf>
    <xf numFmtId="0" fontId="47" fillId="23" borderId="44" xfId="5" applyFont="1" applyFill="1" applyBorder="1" applyAlignment="1" applyProtection="1">
      <alignment horizontal="center" vertical="center" wrapText="1"/>
    </xf>
    <xf numFmtId="0" fontId="47" fillId="23" borderId="73" xfId="5" applyFont="1" applyFill="1" applyBorder="1" applyAlignment="1" applyProtection="1">
      <alignment horizontal="center" vertical="center" wrapText="1"/>
    </xf>
    <xf numFmtId="0" fontId="47" fillId="24" borderId="78" xfId="5" applyFont="1" applyFill="1" applyBorder="1" applyAlignment="1" applyProtection="1">
      <alignment horizontal="center" vertical="center" wrapText="1"/>
    </xf>
    <xf numFmtId="0" fontId="47" fillId="24" borderId="3" xfId="5" applyFont="1" applyFill="1" applyBorder="1" applyAlignment="1" applyProtection="1">
      <alignment horizontal="center" vertical="center" wrapText="1"/>
    </xf>
    <xf numFmtId="0" fontId="47" fillId="24" borderId="12" xfId="5" applyFont="1" applyFill="1" applyBorder="1" applyAlignment="1" applyProtection="1">
      <alignment horizontal="center" vertical="center" wrapText="1"/>
    </xf>
    <xf numFmtId="0" fontId="87" fillId="0" borderId="0" xfId="5" applyFont="1" applyAlignment="1" applyProtection="1">
      <alignment horizontal="left" vertical="center"/>
    </xf>
    <xf numFmtId="0" fontId="53" fillId="10" borderId="84" xfId="5" applyFont="1" applyFill="1" applyBorder="1" applyAlignment="1" applyProtection="1">
      <alignment horizontal="left" vertical="center" wrapText="1"/>
    </xf>
    <xf numFmtId="0" fontId="53" fillId="10" borderId="89" xfId="5" applyFont="1" applyFill="1" applyBorder="1" applyAlignment="1" applyProtection="1">
      <alignment horizontal="left" vertical="center" wrapText="1"/>
    </xf>
    <xf numFmtId="0" fontId="53" fillId="10" borderId="98" xfId="5" applyFont="1" applyFill="1" applyBorder="1" applyAlignment="1" applyProtection="1">
      <alignment horizontal="left" vertical="center" wrapText="1"/>
    </xf>
    <xf numFmtId="0" fontId="47" fillId="23" borderId="96" xfId="5" applyFont="1" applyFill="1" applyBorder="1" applyAlignment="1" applyProtection="1">
      <alignment horizontal="center" vertical="center" wrapText="1"/>
    </xf>
    <xf numFmtId="0" fontId="47" fillId="23" borderId="8" xfId="5" applyFont="1" applyFill="1" applyBorder="1" applyAlignment="1" applyProtection="1">
      <alignment horizontal="center" vertical="center" wrapText="1"/>
    </xf>
    <xf numFmtId="0" fontId="47" fillId="23" borderId="77" xfId="5" applyFont="1" applyFill="1" applyBorder="1" applyAlignment="1" applyProtection="1">
      <alignment horizontal="center" vertical="center" wrapText="1"/>
    </xf>
    <xf numFmtId="0" fontId="47" fillId="24" borderId="127" xfId="5" applyFont="1" applyFill="1" applyBorder="1" applyAlignment="1" applyProtection="1">
      <alignment horizontal="center" vertical="center" wrapText="1"/>
    </xf>
    <xf numFmtId="0" fontId="47" fillId="24" borderId="95" xfId="5" applyFont="1" applyFill="1" applyBorder="1" applyAlignment="1" applyProtection="1">
      <alignment horizontal="center" vertical="center" wrapText="1"/>
    </xf>
    <xf numFmtId="0" fontId="47" fillId="24" borderId="15" xfId="5" applyFont="1" applyFill="1" applyBorder="1" applyAlignment="1" applyProtection="1">
      <alignment horizontal="center" vertical="center" wrapText="1"/>
    </xf>
    <xf numFmtId="0" fontId="53" fillId="11" borderId="66" xfId="5" applyFont="1" applyFill="1" applyBorder="1" applyAlignment="1" applyProtection="1">
      <alignment horizontal="center" vertical="center" wrapText="1"/>
    </xf>
    <xf numFmtId="0" fontId="53" fillId="11" borderId="44" xfId="5" applyFont="1" applyFill="1" applyBorder="1" applyAlignment="1" applyProtection="1">
      <alignment horizontal="center" vertical="center" wrapText="1"/>
    </xf>
    <xf numFmtId="0" fontId="53" fillId="11" borderId="7" xfId="5" applyFont="1" applyFill="1" applyBorder="1" applyAlignment="1" applyProtection="1">
      <alignment horizontal="center" vertical="center" wrapText="1"/>
    </xf>
    <xf numFmtId="0" fontId="53" fillId="11" borderId="10" xfId="5" applyFont="1" applyFill="1" applyBorder="1" applyAlignment="1" applyProtection="1">
      <alignment horizontal="center" vertical="center" wrapText="1"/>
    </xf>
    <xf numFmtId="0" fontId="47" fillId="11" borderId="76" xfId="5" applyFont="1" applyFill="1" applyBorder="1" applyAlignment="1" applyProtection="1">
      <alignment horizontal="left" vertical="center" wrapText="1"/>
    </xf>
    <xf numFmtId="0" fontId="47" fillId="11" borderId="8" xfId="5" applyFont="1" applyFill="1" applyBorder="1" applyAlignment="1" applyProtection="1">
      <alignment horizontal="left" vertical="center" wrapText="1"/>
    </xf>
    <xf numFmtId="0" fontId="47" fillId="11" borderId="113" xfId="5" applyFont="1" applyFill="1" applyBorder="1" applyAlignment="1" applyProtection="1">
      <alignment horizontal="left" vertical="center" wrapText="1"/>
    </xf>
    <xf numFmtId="0" fontId="47" fillId="11" borderId="10" xfId="5" applyFont="1" applyFill="1" applyBorder="1" applyAlignment="1" applyProtection="1">
      <alignment horizontal="left" vertical="center" wrapText="1"/>
    </xf>
    <xf numFmtId="0" fontId="47" fillId="0" borderId="96" xfId="5" applyFont="1" applyFill="1" applyBorder="1" applyAlignment="1" applyProtection="1">
      <alignment horizontal="left" vertical="center" wrapText="1"/>
    </xf>
    <xf numFmtId="0" fontId="47" fillId="0" borderId="8" xfId="5" applyFont="1" applyFill="1" applyBorder="1" applyAlignment="1" applyProtection="1">
      <alignment horizontal="left" vertical="center" wrapText="1"/>
    </xf>
    <xf numFmtId="0" fontId="47" fillId="0" borderId="77" xfId="5" applyFont="1" applyFill="1" applyBorder="1" applyAlignment="1" applyProtection="1">
      <alignment horizontal="left" vertical="center" wrapText="1"/>
    </xf>
    <xf numFmtId="0" fontId="47" fillId="10" borderId="84" xfId="5" applyFont="1" applyFill="1" applyBorder="1" applyAlignment="1" applyProtection="1">
      <alignment horizontal="left" vertical="center" wrapText="1"/>
    </xf>
    <xf numFmtId="0" fontId="47" fillId="10" borderId="136" xfId="5" applyFont="1" applyFill="1" applyBorder="1" applyAlignment="1" applyProtection="1">
      <alignment horizontal="center" vertical="center" wrapText="1"/>
    </xf>
    <xf numFmtId="0" fontId="47" fillId="10" borderId="67" xfId="5" applyFont="1" applyFill="1" applyBorder="1" applyAlignment="1" applyProtection="1">
      <alignment horizontal="center" vertical="center" wrapText="1"/>
    </xf>
    <xf numFmtId="0" fontId="47" fillId="10" borderId="84" xfId="5" quotePrefix="1" applyFont="1" applyFill="1" applyBorder="1" applyAlignment="1" applyProtection="1">
      <alignment horizontal="left" vertical="center" wrapText="1"/>
    </xf>
    <xf numFmtId="0" fontId="47" fillId="24" borderId="107" xfId="0" applyFont="1" applyFill="1" applyBorder="1" applyAlignment="1" applyProtection="1">
      <alignment horizontal="center" vertical="center" wrapText="1"/>
    </xf>
    <xf numFmtId="0" fontId="47" fillId="24" borderId="97" xfId="0" applyFont="1" applyFill="1" applyBorder="1" applyAlignment="1" applyProtection="1">
      <alignment horizontal="center" vertical="center" wrapText="1"/>
    </xf>
    <xf numFmtId="0" fontId="47" fillId="24" borderId="111" xfId="0" applyFont="1" applyFill="1" applyBorder="1" applyAlignment="1" applyProtection="1">
      <alignment horizontal="center" vertical="center" wrapText="1"/>
    </xf>
    <xf numFmtId="0" fontId="53" fillId="11" borderId="0" xfId="0" applyFont="1" applyFill="1" applyBorder="1" applyAlignment="1" applyProtection="1">
      <alignment horizontal="left" vertical="center" wrapText="1"/>
    </xf>
    <xf numFmtId="0" fontId="64" fillId="9" borderId="84" xfId="0" applyFont="1" applyFill="1" applyBorder="1" applyAlignment="1" applyProtection="1">
      <alignment horizontal="left" vertical="center" wrapText="1"/>
    </xf>
    <xf numFmtId="0" fontId="64" fillId="9" borderId="89" xfId="0" applyFont="1" applyFill="1" applyBorder="1" applyAlignment="1" applyProtection="1">
      <alignment horizontal="left" vertical="center" wrapText="1"/>
    </xf>
    <xf numFmtId="0" fontId="64" fillId="9" borderId="98" xfId="0" applyFont="1" applyFill="1" applyBorder="1" applyAlignment="1" applyProtection="1">
      <alignment horizontal="left" vertical="center" wrapText="1"/>
    </xf>
    <xf numFmtId="0" fontId="47" fillId="5" borderId="100"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xf>
    <xf numFmtId="0" fontId="47" fillId="5" borderId="201" xfId="0" applyFont="1" applyFill="1" applyBorder="1" applyAlignment="1" applyProtection="1">
      <alignment horizontal="center" vertical="center" wrapText="1"/>
    </xf>
    <xf numFmtId="0" fontId="47" fillId="23" borderId="84" xfId="0" applyFont="1" applyFill="1" applyBorder="1" applyAlignment="1" applyProtection="1">
      <alignment horizontal="center" vertical="center" wrapText="1"/>
    </xf>
    <xf numFmtId="0" fontId="47" fillId="23" borderId="89" xfId="0" applyFont="1" applyFill="1" applyBorder="1" applyAlignment="1" applyProtection="1">
      <alignment horizontal="center" vertical="center" wrapText="1"/>
    </xf>
    <xf numFmtId="0" fontId="47" fillId="23" borderId="98" xfId="0" applyFont="1" applyFill="1" applyBorder="1" applyAlignment="1" applyProtection="1">
      <alignment horizontal="center" vertical="center" wrapText="1"/>
    </xf>
    <xf numFmtId="0" fontId="46" fillId="0" borderId="79" xfId="0" applyFont="1" applyFill="1" applyBorder="1" applyAlignment="1" applyProtection="1">
      <alignment horizontal="left" vertical="center" wrapText="1"/>
    </xf>
    <xf numFmtId="0" fontId="46" fillId="0" borderId="1" xfId="0" applyFont="1" applyFill="1" applyBorder="1" applyAlignment="1" applyProtection="1">
      <alignment horizontal="left" vertical="center" wrapText="1"/>
    </xf>
    <xf numFmtId="0" fontId="47" fillId="0" borderId="79" xfId="0" applyFont="1" applyFill="1" applyBorder="1" applyAlignment="1" applyProtection="1">
      <alignment horizontal="left" vertical="center"/>
    </xf>
    <xf numFmtId="0" fontId="47" fillId="0" borderId="1" xfId="0" applyFont="1" applyFill="1" applyBorder="1" applyAlignment="1" applyProtection="1">
      <alignment horizontal="left" vertical="center"/>
    </xf>
    <xf numFmtId="0" fontId="47" fillId="10" borderId="78" xfId="0" applyFont="1" applyFill="1" applyBorder="1" applyAlignment="1" applyProtection="1">
      <alignment horizontal="center" vertical="center" wrapText="1"/>
    </xf>
    <xf numFmtId="0" fontId="47" fillId="10" borderId="76" xfId="0" applyFont="1" applyFill="1" applyBorder="1" applyAlignment="1" applyProtection="1">
      <alignment horizontal="center" vertical="center" wrapText="1"/>
    </xf>
    <xf numFmtId="0" fontId="47" fillId="0" borderId="79" xfId="0" applyFont="1" applyFill="1" applyBorder="1" applyAlignment="1" applyProtection="1">
      <alignment horizontal="left" vertical="center" wrapText="1"/>
    </xf>
    <xf numFmtId="0" fontId="47" fillId="0" borderId="1" xfId="0" applyFont="1" applyFill="1" applyBorder="1" applyAlignment="1" applyProtection="1">
      <alignment horizontal="left" vertical="center" wrapText="1"/>
    </xf>
    <xf numFmtId="0" fontId="46" fillId="0" borderId="124" xfId="0" applyFont="1" applyFill="1" applyBorder="1" applyAlignment="1" applyProtection="1">
      <alignment horizontal="left" vertical="center" wrapText="1"/>
    </xf>
    <xf numFmtId="0" fontId="46" fillId="0" borderId="6"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xf>
    <xf numFmtId="0" fontId="46" fillId="0" borderId="1" xfId="0" applyFont="1" applyFill="1" applyBorder="1" applyAlignment="1" applyProtection="1">
      <alignment horizontal="left" vertical="center"/>
    </xf>
    <xf numFmtId="0" fontId="47" fillId="16" borderId="84" xfId="0" applyFont="1" applyFill="1" applyBorder="1" applyAlignment="1" applyProtection="1">
      <alignment horizontal="center" vertical="center" wrapText="1"/>
    </xf>
    <xf numFmtId="0" fontId="47" fillId="16" borderId="98" xfId="0" applyFont="1" applyFill="1" applyBorder="1" applyAlignment="1" applyProtection="1">
      <alignment horizontal="center" vertical="center" wrapText="1"/>
    </xf>
    <xf numFmtId="0" fontId="46" fillId="6" borderId="13" xfId="0" applyFont="1" applyFill="1" applyBorder="1" applyAlignment="1" applyProtection="1">
      <alignment horizontal="center" vertical="center"/>
      <protection locked="0"/>
    </xf>
    <xf numFmtId="0" fontId="46" fillId="6" borderId="6" xfId="0" applyFont="1" applyFill="1" applyBorder="1" applyAlignment="1" applyProtection="1">
      <alignment horizontal="center" vertical="center"/>
      <protection locked="0"/>
    </xf>
    <xf numFmtId="0" fontId="87" fillId="10" borderId="0" xfId="0" applyFont="1" applyFill="1" applyBorder="1" applyAlignment="1" applyProtection="1">
      <alignment horizontal="left" vertical="center" wrapText="1"/>
    </xf>
    <xf numFmtId="0" fontId="53" fillId="9" borderId="84" xfId="0" applyFont="1" applyFill="1" applyBorder="1" applyAlignment="1" applyProtection="1">
      <alignment horizontal="left" vertical="center" wrapText="1"/>
    </xf>
    <xf numFmtId="0" fontId="53" fillId="9" borderId="89" xfId="0" applyFont="1" applyFill="1" applyBorder="1" applyAlignment="1" applyProtection="1">
      <alignment horizontal="left" vertical="center" wrapText="1"/>
    </xf>
    <xf numFmtId="0" fontId="53" fillId="9" borderId="44" xfId="0" applyFont="1" applyFill="1" applyBorder="1" applyAlignment="1" applyProtection="1">
      <alignment horizontal="left" vertical="center" wrapText="1"/>
    </xf>
    <xf numFmtId="0" fontId="46" fillId="0" borderId="13" xfId="0" applyFont="1" applyFill="1" applyBorder="1" applyAlignment="1" applyProtection="1">
      <alignment horizontal="left" vertical="center" wrapText="1"/>
      <protection locked="0"/>
    </xf>
    <xf numFmtId="0" fontId="46" fillId="0" borderId="6" xfId="0" applyFont="1" applyFill="1" applyBorder="1" applyAlignment="1" applyProtection="1">
      <alignment horizontal="left" vertical="center" wrapText="1"/>
      <protection locked="0"/>
    </xf>
    <xf numFmtId="0" fontId="47" fillId="5" borderId="84" xfId="0" applyFont="1" applyFill="1" applyBorder="1" applyAlignment="1" applyProtection="1">
      <alignment horizontal="center" vertical="center" wrapText="1"/>
    </xf>
    <xf numFmtId="0" fontId="47" fillId="5" borderId="89" xfId="0" applyFont="1" applyFill="1" applyBorder="1" applyAlignment="1" applyProtection="1">
      <alignment horizontal="center" vertical="center" wrapText="1"/>
    </xf>
    <xf numFmtId="0" fontId="47" fillId="5" borderId="98" xfId="0" applyFont="1" applyFill="1" applyBorder="1" applyAlignment="1" applyProtection="1">
      <alignment horizontal="center" vertical="center" wrapText="1"/>
    </xf>
    <xf numFmtId="0" fontId="46" fillId="0" borderId="23" xfId="0" applyFont="1" applyFill="1" applyBorder="1" applyAlignment="1" applyProtection="1">
      <alignment horizontal="left" vertical="center" wrapText="1"/>
      <protection locked="0"/>
    </xf>
    <xf numFmtId="0" fontId="46" fillId="0" borderId="25" xfId="0" applyFont="1" applyFill="1" applyBorder="1" applyAlignment="1" applyProtection="1">
      <alignment horizontal="left" vertical="center" wrapText="1"/>
      <protection locked="0"/>
    </xf>
    <xf numFmtId="0" fontId="47" fillId="23" borderId="66" xfId="0" applyFont="1" applyFill="1" applyBorder="1" applyAlignment="1" applyProtection="1">
      <alignment horizontal="center" vertical="center" wrapText="1"/>
    </xf>
    <xf numFmtId="0" fontId="47" fillId="23" borderId="73" xfId="0" applyFont="1" applyFill="1" applyBorder="1" applyAlignment="1" applyProtection="1">
      <alignment horizontal="center" vertical="center" wrapText="1"/>
    </xf>
    <xf numFmtId="0" fontId="46" fillId="6" borderId="76" xfId="0" applyFont="1" applyFill="1" applyBorder="1" applyAlignment="1" applyProtection="1">
      <alignment horizontal="center" vertical="center"/>
      <protection locked="0"/>
    </xf>
    <xf numFmtId="0" fontId="46" fillId="6" borderId="5" xfId="0" applyFont="1" applyFill="1" applyBorder="1" applyAlignment="1" applyProtection="1">
      <alignment horizontal="center" vertical="center"/>
      <protection locked="0"/>
    </xf>
    <xf numFmtId="173" fontId="47" fillId="6" borderId="13" xfId="0" applyNumberFormat="1" applyFont="1" applyFill="1" applyBorder="1" applyAlignment="1" applyProtection="1">
      <alignment horizontal="center" vertical="center" wrapText="1"/>
      <protection locked="0"/>
    </xf>
    <xf numFmtId="173" fontId="47" fillId="6" borderId="6" xfId="0" applyNumberFormat="1" applyFont="1" applyFill="1" applyBorder="1" applyAlignment="1" applyProtection="1">
      <alignment horizontal="center" vertical="center" wrapText="1"/>
      <protection locked="0"/>
    </xf>
    <xf numFmtId="0" fontId="47" fillId="23" borderId="84" xfId="0" applyFont="1" applyFill="1" applyBorder="1" applyAlignment="1" applyProtection="1">
      <alignment horizontal="left" vertical="center" wrapText="1"/>
    </xf>
    <xf numFmtId="0" fontId="47" fillId="23" borderId="89" xfId="0" applyFont="1" applyFill="1" applyBorder="1" applyAlignment="1" applyProtection="1">
      <alignment horizontal="left" vertical="center" wrapText="1"/>
    </xf>
    <xf numFmtId="0" fontId="47" fillId="23" borderId="98" xfId="0" applyFont="1" applyFill="1" applyBorder="1" applyAlignment="1" applyProtection="1">
      <alignment horizontal="left" vertical="center" wrapText="1"/>
    </xf>
    <xf numFmtId="0" fontId="46" fillId="8" borderId="84" xfId="1" applyNumberFormat="1" applyFont="1" applyFill="1" applyBorder="1" applyAlignment="1" applyProtection="1">
      <alignment horizontal="left" vertical="center" wrapText="1"/>
      <protection locked="0"/>
    </xf>
    <xf numFmtId="0" fontId="46" fillId="8" borderId="89" xfId="1" applyNumberFormat="1" applyFont="1" applyFill="1" applyBorder="1" applyAlignment="1" applyProtection="1">
      <alignment horizontal="left" vertical="center" wrapText="1"/>
      <protection locked="0"/>
    </xf>
    <xf numFmtId="0" fontId="46" fillId="8" borderId="98" xfId="1" applyNumberFormat="1" applyFont="1" applyFill="1" applyBorder="1" applyAlignment="1" applyProtection="1">
      <alignment horizontal="left" vertical="center" wrapText="1"/>
      <protection locked="0"/>
    </xf>
    <xf numFmtId="0" fontId="46" fillId="23" borderId="79" xfId="0" applyFont="1" applyFill="1" applyBorder="1" applyAlignment="1" applyProtection="1">
      <alignment horizontal="left" vertical="center"/>
    </xf>
    <xf numFmtId="0" fontId="46" fillId="23" borderId="1" xfId="0" applyFont="1" applyFill="1" applyBorder="1" applyAlignment="1" applyProtection="1">
      <alignment horizontal="left" vertical="center"/>
    </xf>
    <xf numFmtId="0" fontId="46" fillId="8" borderId="86" xfId="0" applyFont="1" applyFill="1" applyBorder="1" applyAlignment="1" applyProtection="1">
      <alignment horizontal="left" vertical="center"/>
      <protection locked="0"/>
    </xf>
    <xf numFmtId="0" fontId="46" fillId="8" borderId="27" xfId="0" applyFont="1" applyFill="1" applyBorder="1" applyAlignment="1" applyProtection="1">
      <alignment horizontal="left" vertical="center"/>
      <protection locked="0"/>
    </xf>
    <xf numFmtId="0" fontId="46" fillId="8" borderId="102" xfId="0" applyFont="1" applyFill="1" applyBorder="1" applyAlignment="1" applyProtection="1">
      <alignment horizontal="left" vertical="center"/>
      <protection locked="0"/>
    </xf>
    <xf numFmtId="0" fontId="46" fillId="23" borderId="4" xfId="0" applyFont="1" applyFill="1" applyBorder="1" applyAlignment="1" applyProtection="1">
      <alignment horizontal="left" vertical="center"/>
    </xf>
    <xf numFmtId="0" fontId="46" fillId="23" borderId="133" xfId="0" applyFont="1" applyFill="1" applyBorder="1" applyAlignment="1" applyProtection="1">
      <alignment horizontal="left" vertical="center"/>
    </xf>
    <xf numFmtId="0" fontId="46" fillId="23" borderId="106" xfId="0" applyFont="1" applyFill="1" applyBorder="1" applyAlignment="1" applyProtection="1">
      <alignment horizontal="left" vertical="center"/>
    </xf>
    <xf numFmtId="0" fontId="46" fillId="23" borderId="80" xfId="0" applyFont="1" applyFill="1" applyBorder="1" applyAlignment="1" applyProtection="1">
      <alignment horizontal="left" vertical="center"/>
    </xf>
    <xf numFmtId="0" fontId="46" fillId="23" borderId="82" xfId="0" applyFont="1" applyFill="1" applyBorder="1" applyAlignment="1" applyProtection="1">
      <alignment horizontal="left" vertical="center"/>
    </xf>
    <xf numFmtId="0" fontId="46" fillId="8" borderId="120" xfId="0" applyFont="1" applyFill="1" applyBorder="1" applyAlignment="1" applyProtection="1">
      <alignment horizontal="left" vertical="center"/>
      <protection locked="0"/>
    </xf>
    <xf numFmtId="0" fontId="46" fillId="8" borderId="74" xfId="0" applyFont="1" applyFill="1" applyBorder="1" applyAlignment="1" applyProtection="1">
      <alignment horizontal="left" vertical="center"/>
      <protection locked="0"/>
    </xf>
    <xf numFmtId="0" fontId="46" fillId="8" borderId="75" xfId="0" applyFont="1" applyFill="1" applyBorder="1" applyAlignment="1" applyProtection="1">
      <alignment horizontal="left" vertical="center"/>
      <protection locked="0"/>
    </xf>
    <xf numFmtId="0" fontId="46" fillId="8" borderId="124" xfId="0" applyFont="1" applyFill="1" applyBorder="1" applyAlignment="1" applyProtection="1">
      <alignment horizontal="left" vertical="center"/>
      <protection locked="0"/>
    </xf>
    <xf numFmtId="0" fontId="46" fillId="8" borderId="16" xfId="0" applyFont="1" applyFill="1" applyBorder="1" applyAlignment="1" applyProtection="1">
      <alignment horizontal="left" vertical="center"/>
      <protection locked="0"/>
    </xf>
    <xf numFmtId="0" fontId="46" fillId="8" borderId="61" xfId="0" applyFont="1" applyFill="1" applyBorder="1" applyAlignment="1" applyProtection="1">
      <alignment horizontal="left" vertical="center"/>
      <protection locked="0"/>
    </xf>
    <xf numFmtId="0" fontId="47" fillId="23" borderId="7" xfId="0" applyFont="1" applyFill="1" applyBorder="1" applyAlignment="1" applyProtection="1">
      <alignment horizontal="center" vertical="center" wrapText="1"/>
    </xf>
    <xf numFmtId="0" fontId="46" fillId="23" borderId="81" xfId="0" applyFont="1" applyFill="1" applyBorder="1" applyAlignment="1" applyProtection="1">
      <alignment horizontal="left" vertical="center"/>
    </xf>
    <xf numFmtId="0" fontId="46" fillId="23" borderId="65" xfId="0" applyFont="1" applyFill="1" applyBorder="1" applyAlignment="1" applyProtection="1">
      <alignment horizontal="left" vertical="center"/>
    </xf>
    <xf numFmtId="0" fontId="46" fillId="8" borderId="66" xfId="0" applyFont="1" applyFill="1" applyBorder="1" applyAlignment="1" applyProtection="1">
      <alignment horizontal="left" vertical="center"/>
      <protection locked="0"/>
    </xf>
    <xf numFmtId="0" fontId="46" fillId="8" borderId="44" xfId="0" applyFont="1" applyFill="1" applyBorder="1" applyAlignment="1" applyProtection="1">
      <alignment horizontal="left" vertical="center"/>
      <protection locked="0"/>
    </xf>
    <xf numFmtId="0" fontId="46" fillId="8" borderId="73" xfId="0" applyFont="1" applyFill="1" applyBorder="1" applyAlignment="1" applyProtection="1">
      <alignment horizontal="left" vertical="center"/>
      <protection locked="0"/>
    </xf>
    <xf numFmtId="173" fontId="46" fillId="0" borderId="1" xfId="0" applyNumberFormat="1" applyFont="1" applyFill="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6" fillId="23" borderId="101" xfId="0" applyFont="1" applyFill="1" applyBorder="1" applyAlignment="1" applyProtection="1">
      <alignment horizontal="left" vertical="center"/>
    </xf>
    <xf numFmtId="0" fontId="46" fillId="23" borderId="28" xfId="0" applyFont="1" applyFill="1" applyBorder="1" applyAlignment="1" applyProtection="1">
      <alignment horizontal="left" vertical="center"/>
    </xf>
    <xf numFmtId="173" fontId="46" fillId="0" borderId="28" xfId="0" applyNumberFormat="1" applyFont="1" applyFill="1" applyBorder="1" applyAlignment="1" applyProtection="1">
      <alignment horizontal="left" vertical="center"/>
      <protection locked="0"/>
    </xf>
    <xf numFmtId="0" fontId="46" fillId="0" borderId="28" xfId="0" applyFont="1" applyBorder="1" applyAlignment="1" applyProtection="1">
      <alignment horizontal="left" vertical="center"/>
      <protection locked="0"/>
    </xf>
    <xf numFmtId="0" fontId="47" fillId="23" borderId="84" xfId="0" applyFont="1" applyFill="1" applyBorder="1" applyAlignment="1" applyProtection="1">
      <alignment horizontal="right" vertical="center"/>
    </xf>
    <xf numFmtId="0" fontId="47" fillId="23" borderId="112" xfId="0" applyFont="1" applyFill="1" applyBorder="1" applyAlignment="1" applyProtection="1">
      <alignment horizontal="right" vertical="center"/>
    </xf>
    <xf numFmtId="173" fontId="46" fillId="0" borderId="97" xfId="0" applyNumberFormat="1" applyFont="1" applyFill="1" applyBorder="1" applyAlignment="1" applyProtection="1">
      <alignment horizontal="left" vertical="center"/>
    </xf>
    <xf numFmtId="0" fontId="46" fillId="0" borderId="97" xfId="0" applyFont="1" applyBorder="1" applyAlignment="1" applyProtection="1">
      <alignment horizontal="left" vertical="center"/>
    </xf>
    <xf numFmtId="173" fontId="46" fillId="0" borderId="13" xfId="0" applyNumberFormat="1" applyFont="1" applyFill="1" applyBorder="1" applyAlignment="1" applyProtection="1">
      <alignment horizontal="left" vertical="center"/>
      <protection locked="0"/>
    </xf>
    <xf numFmtId="173" fontId="46" fillId="0" borderId="6" xfId="0" applyNumberFormat="1" applyFont="1" applyFill="1" applyBorder="1" applyAlignment="1" applyProtection="1">
      <alignment horizontal="left" vertical="center"/>
      <protection locked="0"/>
    </xf>
    <xf numFmtId="0" fontId="66" fillId="23" borderId="10" xfId="0" applyFont="1" applyFill="1" applyBorder="1" applyAlignment="1" applyProtection="1">
      <alignment horizontal="left" vertical="center" wrapText="1"/>
    </xf>
    <xf numFmtId="0" fontId="66" fillId="23" borderId="99" xfId="0" applyFont="1" applyFill="1" applyBorder="1" applyAlignment="1" applyProtection="1">
      <alignment horizontal="left" vertical="center" wrapText="1"/>
    </xf>
    <xf numFmtId="0" fontId="47" fillId="23" borderId="123" xfId="0" applyFont="1" applyFill="1" applyBorder="1" applyAlignment="1" applyProtection="1">
      <alignment horizontal="left" vertical="center"/>
    </xf>
    <xf numFmtId="0" fontId="47" fillId="23" borderId="113" xfId="0" applyFont="1" applyFill="1" applyBorder="1" applyAlignment="1" applyProtection="1">
      <alignment horizontal="left" vertical="center"/>
    </xf>
    <xf numFmtId="0" fontId="47" fillId="23" borderId="107" xfId="0" applyFont="1" applyFill="1" applyBorder="1" applyAlignment="1" applyProtection="1">
      <alignment horizontal="center" vertical="center" wrapText="1"/>
    </xf>
    <xf numFmtId="0" fontId="47" fillId="23" borderId="97" xfId="0" applyFont="1" applyFill="1" applyBorder="1" applyAlignment="1" applyProtection="1">
      <alignment horizontal="center" vertical="center" wrapText="1"/>
    </xf>
    <xf numFmtId="0" fontId="46" fillId="23" borderId="97" xfId="0" applyFont="1" applyFill="1" applyBorder="1" applyAlignment="1" applyProtection="1">
      <alignment horizontal="center" vertical="center" wrapText="1"/>
    </xf>
    <xf numFmtId="173" fontId="46" fillId="0" borderId="65" xfId="0" applyNumberFormat="1" applyFont="1" applyFill="1" applyBorder="1" applyAlignment="1" applyProtection="1">
      <alignment horizontal="left" vertical="center"/>
      <protection locked="0"/>
    </xf>
    <xf numFmtId="0" fontId="46" fillId="0" borderId="65" xfId="0" applyFont="1" applyBorder="1" applyAlignment="1" applyProtection="1">
      <alignment horizontal="left" vertical="center"/>
      <protection locked="0"/>
    </xf>
    <xf numFmtId="0" fontId="47" fillId="15" borderId="84" xfId="0" applyFont="1" applyFill="1" applyBorder="1" applyAlignment="1" applyProtection="1">
      <alignment horizontal="left" vertical="center"/>
    </xf>
    <xf numFmtId="0" fontId="47" fillId="15" borderId="89" xfId="0" applyFont="1" applyFill="1" applyBorder="1" applyAlignment="1" applyProtection="1">
      <alignment horizontal="left" vertical="center"/>
    </xf>
    <xf numFmtId="0" fontId="47" fillId="15" borderId="98" xfId="0" applyFont="1" applyFill="1" applyBorder="1" applyAlignment="1" applyProtection="1">
      <alignment horizontal="left" vertical="center"/>
    </xf>
    <xf numFmtId="0" fontId="46" fillId="8" borderId="84" xfId="0" applyFont="1" applyFill="1" applyBorder="1" applyAlignment="1" applyProtection="1">
      <alignment horizontal="left" vertical="center" wrapText="1"/>
      <protection locked="0"/>
    </xf>
    <xf numFmtId="0" fontId="46" fillId="8" borderId="89" xfId="0" applyFont="1" applyFill="1" applyBorder="1" applyAlignment="1" applyProtection="1">
      <alignment horizontal="left" vertical="center"/>
      <protection locked="0"/>
    </xf>
    <xf numFmtId="0" fontId="46" fillId="8" borderId="98" xfId="0" applyFont="1" applyFill="1" applyBorder="1" applyAlignment="1" applyProtection="1">
      <alignment horizontal="left" vertical="center"/>
      <protection locked="0"/>
    </xf>
    <xf numFmtId="0" fontId="53" fillId="11" borderId="85" xfId="0" applyFont="1" applyFill="1" applyBorder="1" applyAlignment="1" applyProtection="1">
      <alignment horizontal="left" vertical="center"/>
    </xf>
    <xf numFmtId="0" fontId="53" fillId="11" borderId="0" xfId="0" applyFont="1" applyFill="1" applyBorder="1" applyAlignment="1" applyProtection="1">
      <alignment horizontal="left" vertical="center"/>
    </xf>
    <xf numFmtId="0" fontId="46" fillId="23" borderId="97" xfId="0" applyFont="1" applyFill="1" applyBorder="1" applyAlignment="1" applyProtection="1">
      <alignment vertical="center" wrapText="1"/>
    </xf>
    <xf numFmtId="0" fontId="46" fillId="23" borderId="108" xfId="0" applyFont="1" applyFill="1" applyBorder="1" applyAlignment="1" applyProtection="1">
      <alignment vertical="center" wrapText="1"/>
    </xf>
    <xf numFmtId="0" fontId="46" fillId="3" borderId="111" xfId="0" applyFont="1" applyFill="1" applyBorder="1" applyAlignment="1" applyProtection="1">
      <alignment horizontal="left" vertical="center" wrapText="1"/>
      <protection locked="0"/>
    </xf>
    <xf numFmtId="0" fontId="46" fillId="3" borderId="89" xfId="0" applyFont="1" applyFill="1" applyBorder="1" applyAlignment="1" applyProtection="1">
      <alignment horizontal="left" vertical="center" wrapText="1"/>
      <protection locked="0"/>
    </xf>
    <xf numFmtId="0" fontId="46" fillId="0" borderId="89" xfId="0" applyFont="1" applyBorder="1" applyAlignment="1" applyProtection="1">
      <alignment horizontal="left" vertical="center" wrapText="1"/>
      <protection locked="0"/>
    </xf>
    <xf numFmtId="0" fontId="46" fillId="0" borderId="98" xfId="0" applyFont="1" applyBorder="1" applyAlignment="1" applyProtection="1">
      <alignment horizontal="left" vertical="center" wrapText="1"/>
      <protection locked="0"/>
    </xf>
    <xf numFmtId="0" fontId="47" fillId="23" borderId="107" xfId="0" applyFont="1" applyFill="1" applyBorder="1" applyAlignment="1" applyProtection="1">
      <alignment horizontal="left" vertical="center" wrapText="1"/>
    </xf>
    <xf numFmtId="0" fontId="46" fillId="23" borderId="111" xfId="0" applyFont="1" applyFill="1" applyBorder="1" applyAlignment="1" applyProtection="1">
      <alignment wrapText="1"/>
    </xf>
    <xf numFmtId="0" fontId="46" fillId="15" borderId="101" xfId="0" applyFont="1" applyFill="1" applyBorder="1" applyAlignment="1" applyProtection="1">
      <alignment horizontal="left" vertical="center"/>
    </xf>
    <xf numFmtId="0" fontId="46" fillId="15" borderId="28" xfId="0" applyFont="1" applyFill="1" applyBorder="1" applyAlignment="1" applyProtection="1">
      <alignment horizontal="left" vertical="center"/>
    </xf>
    <xf numFmtId="0" fontId="47" fillId="8" borderId="89" xfId="0" applyFont="1" applyFill="1" applyBorder="1" applyAlignment="1" applyProtection="1">
      <alignment horizontal="right" vertical="center"/>
    </xf>
    <xf numFmtId="0" fontId="47" fillId="8" borderId="0" xfId="0" applyFont="1" applyFill="1" applyBorder="1" applyAlignment="1" applyProtection="1">
      <alignment horizontal="right" vertical="center"/>
    </xf>
    <xf numFmtId="0" fontId="46" fillId="8" borderId="11" xfId="0" applyFont="1" applyFill="1" applyBorder="1" applyAlignment="1" applyProtection="1">
      <alignment horizontal="left" vertical="center" wrapText="1"/>
      <protection locked="0"/>
    </xf>
    <xf numFmtId="0" fontId="46" fillId="8" borderId="0" xfId="0" applyFont="1" applyFill="1" applyBorder="1" applyAlignment="1" applyProtection="1">
      <alignment horizontal="left" vertical="center" wrapText="1"/>
      <protection locked="0"/>
    </xf>
    <xf numFmtId="0" fontId="46" fillId="15" borderId="79" xfId="0" applyFont="1" applyFill="1" applyBorder="1" applyAlignment="1" applyProtection="1">
      <alignment horizontal="left" vertical="center"/>
    </xf>
    <xf numFmtId="0" fontId="46" fillId="15" borderId="1" xfId="0" applyFont="1" applyFill="1" applyBorder="1" applyAlignment="1" applyProtection="1">
      <alignment horizontal="left" vertical="center"/>
    </xf>
    <xf numFmtId="0" fontId="46" fillId="15" borderId="124" xfId="0" applyFont="1" applyFill="1" applyBorder="1" applyAlignment="1" applyProtection="1">
      <alignment horizontal="left" vertical="center"/>
    </xf>
    <xf numFmtId="0" fontId="46" fillId="15" borderId="61" xfId="0" applyFont="1" applyFill="1" applyBorder="1" applyAlignment="1" applyProtection="1">
      <alignment horizontal="left" vertical="center"/>
    </xf>
    <xf numFmtId="0" fontId="47" fillId="15" borderId="84" xfId="0" applyFont="1" applyFill="1" applyBorder="1" applyAlignment="1" applyProtection="1">
      <alignment horizontal="center" vertical="center" wrapText="1"/>
    </xf>
    <xf numFmtId="0" fontId="47" fillId="15" borderId="98" xfId="0" applyFont="1" applyFill="1" applyBorder="1" applyAlignment="1" applyProtection="1">
      <alignment horizontal="center" vertical="center" wrapText="1"/>
    </xf>
    <xf numFmtId="0" fontId="47" fillId="15" borderId="89" xfId="0" applyFont="1" applyFill="1" applyBorder="1" applyAlignment="1" applyProtection="1">
      <alignment horizontal="center" vertical="center" wrapText="1"/>
    </xf>
    <xf numFmtId="0" fontId="47" fillId="15" borderId="60" xfId="0" applyFont="1" applyFill="1" applyBorder="1" applyAlignment="1" applyProtection="1">
      <alignment horizontal="left" vertical="center" wrapText="1"/>
    </xf>
    <xf numFmtId="0" fontId="46" fillId="15" borderId="60" xfId="0" applyFont="1" applyFill="1" applyBorder="1" applyProtection="1"/>
    <xf numFmtId="0" fontId="46" fillId="15" borderId="81" xfId="0" applyFont="1" applyFill="1" applyBorder="1" applyAlignment="1" applyProtection="1">
      <alignment horizontal="left" vertical="center"/>
    </xf>
    <xf numFmtId="0" fontId="46" fillId="15" borderId="65" xfId="0" applyFont="1" applyFill="1" applyBorder="1" applyAlignment="1" applyProtection="1">
      <alignment horizontal="left" vertical="center"/>
    </xf>
    <xf numFmtId="0" fontId="46" fillId="8" borderId="96" xfId="0" applyFont="1" applyFill="1" applyBorder="1" applyAlignment="1" applyProtection="1">
      <alignment horizontal="left" vertical="center"/>
      <protection locked="0"/>
    </xf>
    <xf numFmtId="0" fontId="46" fillId="8" borderId="8" xfId="0" applyFont="1" applyFill="1" applyBorder="1" applyAlignment="1" applyProtection="1">
      <alignment horizontal="left" vertical="center"/>
      <protection locked="0"/>
    </xf>
    <xf numFmtId="0" fontId="46" fillId="8" borderId="77" xfId="0" applyFont="1" applyFill="1" applyBorder="1" applyAlignment="1" applyProtection="1">
      <alignment horizontal="left" vertical="center"/>
      <protection locked="0"/>
    </xf>
    <xf numFmtId="0" fontId="87" fillId="3" borderId="0" xfId="0" applyFont="1" applyFill="1" applyAlignment="1" applyProtection="1">
      <alignment horizontal="left" wrapText="1"/>
    </xf>
    <xf numFmtId="0" fontId="46" fillId="0" borderId="84" xfId="0" applyFont="1" applyFill="1" applyBorder="1" applyAlignment="1" applyProtection="1">
      <alignment horizontal="left" vertical="top" wrapText="1"/>
      <protection locked="0"/>
    </xf>
    <xf numFmtId="0" fontId="46" fillId="0" borderId="89" xfId="0" applyFont="1" applyFill="1" applyBorder="1" applyAlignment="1" applyProtection="1">
      <alignment horizontal="left" vertical="top" wrapText="1"/>
      <protection locked="0"/>
    </xf>
    <xf numFmtId="0" fontId="46" fillId="0" borderId="98" xfId="0" applyFont="1" applyFill="1" applyBorder="1" applyAlignment="1" applyProtection="1">
      <alignment horizontal="left" vertical="top" wrapText="1"/>
      <protection locked="0"/>
    </xf>
    <xf numFmtId="0" fontId="47" fillId="15" borderId="84" xfId="0" applyFont="1" applyFill="1" applyBorder="1" applyAlignment="1" applyProtection="1">
      <alignment horizontal="left" vertical="center" wrapText="1"/>
    </xf>
    <xf numFmtId="0" fontId="47" fillId="15" borderId="89" xfId="0" applyFont="1" applyFill="1" applyBorder="1" applyAlignment="1" applyProtection="1">
      <alignment horizontal="left" vertical="center" wrapText="1"/>
    </xf>
    <xf numFmtId="0" fontId="46" fillId="3" borderId="1" xfId="0" applyFont="1" applyFill="1" applyBorder="1" applyAlignment="1" applyProtection="1">
      <alignment horizontal="center" vertical="center" wrapText="1"/>
      <protection locked="0"/>
    </xf>
    <xf numFmtId="0" fontId="46" fillId="3" borderId="71" xfId="0" applyFont="1" applyFill="1" applyBorder="1" applyAlignment="1" applyProtection="1">
      <alignment horizontal="center" vertical="center" wrapText="1"/>
      <protection locked="0"/>
    </xf>
    <xf numFmtId="0" fontId="64" fillId="24" borderId="84" xfId="0" applyFont="1" applyFill="1" applyBorder="1" applyAlignment="1" applyProtection="1">
      <alignment horizontal="center" vertical="center" wrapText="1"/>
    </xf>
    <xf numFmtId="0" fontId="64" fillId="24" borderId="89" xfId="0" applyFont="1" applyFill="1" applyBorder="1" applyAlignment="1" applyProtection="1">
      <alignment horizontal="center" vertical="center" wrapText="1"/>
    </xf>
    <xf numFmtId="0" fontId="64" fillId="24" borderId="98" xfId="0" applyFont="1" applyFill="1" applyBorder="1" applyAlignment="1" applyProtection="1">
      <alignment horizontal="center" vertical="center" wrapText="1"/>
    </xf>
    <xf numFmtId="0" fontId="47" fillId="24" borderId="17" xfId="0" applyFont="1" applyFill="1" applyBorder="1" applyAlignment="1" applyProtection="1">
      <alignment horizontal="center" vertical="center"/>
    </xf>
    <xf numFmtId="0" fontId="47" fillId="24" borderId="0" xfId="0" applyFont="1" applyFill="1" applyBorder="1" applyAlignment="1" applyProtection="1">
      <alignment horizontal="center" vertical="center"/>
    </xf>
    <xf numFmtId="0" fontId="47" fillId="24" borderId="92" xfId="0" applyFont="1" applyFill="1" applyBorder="1" applyAlignment="1" applyProtection="1">
      <alignment horizontal="center" vertical="center"/>
    </xf>
    <xf numFmtId="0" fontId="46" fillId="3" borderId="23" xfId="0" applyFont="1" applyFill="1" applyBorder="1" applyAlignment="1" applyProtection="1">
      <alignment horizontal="center" vertical="center" wrapText="1"/>
      <protection locked="0"/>
    </xf>
    <xf numFmtId="0" fontId="46" fillId="3" borderId="27" xfId="0" applyFont="1" applyFill="1" applyBorder="1" applyAlignment="1" applyProtection="1">
      <alignment horizontal="center" vertical="center" wrapText="1"/>
      <protection locked="0"/>
    </xf>
    <xf numFmtId="0" fontId="46" fillId="3" borderId="102" xfId="0" applyFont="1" applyFill="1" applyBorder="1" applyAlignment="1" applyProtection="1">
      <alignment horizontal="center" vertical="center" wrapText="1"/>
      <protection locked="0"/>
    </xf>
    <xf numFmtId="0" fontId="46" fillId="3" borderId="100" xfId="0" applyFont="1" applyFill="1" applyBorder="1" applyAlignment="1" applyProtection="1">
      <alignment horizontal="center" vertical="center"/>
      <protection locked="0"/>
    </xf>
    <xf numFmtId="0" fontId="46" fillId="3" borderId="74" xfId="0" applyFont="1" applyFill="1" applyBorder="1" applyAlignment="1" applyProtection="1">
      <alignment horizontal="center" vertical="center"/>
      <protection locked="0"/>
    </xf>
    <xf numFmtId="0" fontId="46" fillId="3" borderId="75" xfId="0" applyFont="1" applyFill="1" applyBorder="1" applyAlignment="1" applyProtection="1">
      <alignment horizontal="center" vertical="center"/>
      <protection locked="0"/>
    </xf>
    <xf numFmtId="0" fontId="46" fillId="3" borderId="6" xfId="0" applyFont="1" applyFill="1" applyBorder="1" applyAlignment="1" applyProtection="1">
      <alignment horizontal="left" vertical="center" wrapText="1"/>
      <protection locked="0"/>
    </xf>
    <xf numFmtId="0" fontId="46" fillId="3" borderId="1" xfId="0" applyFont="1" applyFill="1" applyBorder="1" applyAlignment="1" applyProtection="1">
      <alignment horizontal="left" vertical="center" wrapText="1"/>
      <protection locked="0"/>
    </xf>
    <xf numFmtId="0" fontId="46" fillId="3" borderId="4" xfId="0" applyFont="1" applyFill="1" applyBorder="1" applyAlignment="1" applyProtection="1">
      <alignment horizontal="left" vertical="center" wrapText="1"/>
      <protection locked="0"/>
    </xf>
    <xf numFmtId="0" fontId="46" fillId="24" borderId="65" xfId="0" applyFont="1" applyFill="1" applyBorder="1" applyAlignment="1" applyProtection="1">
      <alignment horizontal="center" vertical="center" wrapText="1"/>
    </xf>
    <xf numFmtId="0" fontId="46" fillId="24" borderId="83" xfId="0" applyFont="1" applyFill="1" applyBorder="1" applyAlignment="1" applyProtection="1">
      <alignment horizontal="center" vertical="center" wrapText="1"/>
    </xf>
    <xf numFmtId="0" fontId="34" fillId="3" borderId="79" xfId="0" applyFont="1" applyFill="1" applyBorder="1" applyAlignment="1" applyProtection="1">
      <alignment horizontal="left" vertical="center" wrapText="1"/>
      <protection locked="0"/>
    </xf>
    <xf numFmtId="0" fontId="34" fillId="3" borderId="1" xfId="0" applyFont="1" applyFill="1" applyBorder="1" applyAlignment="1" applyProtection="1">
      <alignment horizontal="left" vertical="center" wrapText="1"/>
      <protection locked="0"/>
    </xf>
    <xf numFmtId="0" fontId="34" fillId="3" borderId="4" xfId="0" applyFont="1" applyFill="1" applyBorder="1" applyAlignment="1" applyProtection="1">
      <alignment horizontal="left" vertical="center" wrapText="1"/>
      <protection locked="0"/>
    </xf>
    <xf numFmtId="0" fontId="34" fillId="3" borderId="101" xfId="0" applyFont="1" applyFill="1" applyBorder="1" applyAlignment="1" applyProtection="1">
      <alignment horizontal="left" vertical="center" wrapText="1"/>
      <protection locked="0"/>
    </xf>
    <xf numFmtId="0" fontId="34" fillId="3" borderId="28" xfId="0" applyFont="1" applyFill="1" applyBorder="1" applyAlignment="1" applyProtection="1">
      <alignment horizontal="left" vertical="center" wrapText="1"/>
      <protection locked="0"/>
    </xf>
    <xf numFmtId="0" fontId="34" fillId="3" borderId="103" xfId="0" applyFont="1" applyFill="1" applyBorder="1" applyAlignment="1" applyProtection="1">
      <alignment horizontal="left" vertical="center" wrapText="1"/>
      <protection locked="0"/>
    </xf>
    <xf numFmtId="0" fontId="34" fillId="8" borderId="0" xfId="0" applyFont="1" applyFill="1" applyBorder="1" applyAlignment="1" applyProtection="1">
      <alignment horizontal="left" vertical="center" wrapText="1"/>
      <protection locked="0"/>
    </xf>
    <xf numFmtId="0" fontId="45" fillId="8" borderId="0" xfId="0" applyFont="1" applyFill="1" applyBorder="1" applyAlignment="1">
      <alignment horizontal="left" vertical="center" wrapText="1"/>
    </xf>
    <xf numFmtId="0" fontId="34" fillId="3" borderId="81" xfId="0" applyFont="1" applyFill="1" applyBorder="1" applyAlignment="1" applyProtection="1">
      <alignment horizontal="left" vertical="center" wrapText="1"/>
      <protection locked="0"/>
    </xf>
    <xf numFmtId="0" fontId="34" fillId="3" borderId="65" xfId="0" applyFont="1" applyFill="1" applyBorder="1" applyAlignment="1" applyProtection="1">
      <alignment horizontal="left" vertical="center" wrapText="1"/>
      <protection locked="0"/>
    </xf>
    <xf numFmtId="0" fontId="34" fillId="3" borderId="109" xfId="0" applyFont="1" applyFill="1" applyBorder="1" applyAlignment="1" applyProtection="1">
      <alignment horizontal="left" vertical="center" wrapText="1"/>
      <protection locked="0"/>
    </xf>
    <xf numFmtId="0" fontId="64" fillId="23" borderId="84" xfId="0" applyFont="1" applyFill="1" applyBorder="1" applyAlignment="1" applyProtection="1">
      <alignment horizontal="center" vertical="center" wrapText="1"/>
    </xf>
    <xf numFmtId="0" fontId="64" fillId="23" borderId="89" xfId="0" applyFont="1" applyFill="1" applyBorder="1" applyAlignment="1" applyProtection="1">
      <alignment horizontal="center" vertical="center" wrapText="1"/>
    </xf>
    <xf numFmtId="0" fontId="64" fillId="23" borderId="98" xfId="0" applyFont="1" applyFill="1" applyBorder="1" applyAlignment="1" applyProtection="1">
      <alignment horizontal="center" vertical="center" wrapText="1"/>
    </xf>
    <xf numFmtId="0" fontId="47" fillId="23" borderId="76" xfId="0" applyFont="1" applyFill="1" applyBorder="1" applyAlignment="1" applyProtection="1">
      <alignment horizontal="center" vertical="center" wrapText="1"/>
    </xf>
    <xf numFmtId="0" fontId="47" fillId="23" borderId="5" xfId="0" applyFont="1" applyFill="1" applyBorder="1" applyAlignment="1" applyProtection="1">
      <alignment horizontal="center" vertical="center"/>
    </xf>
    <xf numFmtId="0" fontId="47" fillId="24" borderId="15" xfId="0" applyFont="1" applyFill="1" applyBorder="1" applyAlignment="1" applyProtection="1">
      <alignment horizontal="center" vertical="center" wrapText="1"/>
    </xf>
    <xf numFmtId="0" fontId="46" fillId="0" borderId="13" xfId="0" applyFont="1" applyBorder="1" applyAlignment="1" applyProtection="1">
      <alignment horizontal="center" vertical="center" wrapText="1"/>
      <protection locked="0"/>
    </xf>
    <xf numFmtId="0" fontId="46" fillId="0" borderId="16" xfId="0" applyFont="1" applyBorder="1" applyAlignment="1" applyProtection="1">
      <alignment horizontal="center" vertical="center" wrapText="1"/>
      <protection locked="0"/>
    </xf>
    <xf numFmtId="0" fontId="46" fillId="0" borderId="61" xfId="0" applyFont="1" applyBorder="1" applyAlignment="1" applyProtection="1">
      <alignment horizontal="center" vertical="center" wrapText="1"/>
      <protection locked="0"/>
    </xf>
    <xf numFmtId="0" fontId="46" fillId="0" borderId="6" xfId="0" applyFont="1" applyBorder="1" applyAlignment="1" applyProtection="1">
      <alignment horizontal="left" vertical="center" wrapText="1"/>
      <protection locked="0"/>
    </xf>
    <xf numFmtId="0" fontId="46" fillId="0" borderId="13" xfId="0" applyFont="1" applyBorder="1" applyAlignment="1" applyProtection="1">
      <alignment horizontal="left" vertical="center" wrapText="1"/>
      <protection locked="0"/>
    </xf>
    <xf numFmtId="0" fontId="46" fillId="0" borderId="61" xfId="0" applyFont="1" applyBorder="1" applyAlignment="1" applyProtection="1">
      <alignment horizontal="left" vertical="center" wrapText="1"/>
      <protection locked="0"/>
    </xf>
    <xf numFmtId="0" fontId="46" fillId="0" borderId="13" xfId="0" applyFont="1" applyFill="1" applyBorder="1" applyAlignment="1" applyProtection="1">
      <alignment horizontal="center" wrapText="1"/>
      <protection locked="0"/>
    </xf>
    <xf numFmtId="0" fontId="46" fillId="0" borderId="6" xfId="0" applyFont="1" applyFill="1" applyBorder="1" applyAlignment="1" applyProtection="1">
      <alignment horizontal="center" wrapText="1"/>
      <protection locked="0"/>
    </xf>
    <xf numFmtId="0" fontId="46" fillId="0" borderId="100" xfId="0" applyFont="1" applyFill="1" applyBorder="1" applyAlignment="1" applyProtection="1">
      <alignment horizontal="center" wrapText="1"/>
      <protection locked="0"/>
    </xf>
    <xf numFmtId="0" fontId="46" fillId="0" borderId="104" xfId="0" applyFont="1" applyFill="1" applyBorder="1" applyAlignment="1" applyProtection="1">
      <alignment horizontal="center" wrapText="1"/>
      <protection locked="0"/>
    </xf>
    <xf numFmtId="0" fontId="46" fillId="0" borderId="80" xfId="0" applyFont="1" applyFill="1" applyBorder="1" applyAlignment="1" applyProtection="1">
      <alignment horizontal="left" vertical="center" wrapText="1"/>
    </xf>
    <xf numFmtId="0" fontId="46" fillId="0" borderId="71" xfId="0" applyFont="1" applyFill="1" applyBorder="1" applyAlignment="1" applyProtection="1">
      <alignment horizontal="left" vertical="center" wrapText="1"/>
    </xf>
    <xf numFmtId="0" fontId="47" fillId="15" borderId="78" xfId="0" applyFont="1" applyFill="1" applyBorder="1" applyAlignment="1" applyProtection="1">
      <alignment horizontal="center" vertical="center" wrapText="1"/>
    </xf>
    <xf numFmtId="0" fontId="46" fillId="15" borderId="3" xfId="0" applyFont="1" applyFill="1" applyBorder="1" applyAlignment="1" applyProtection="1">
      <alignment horizontal="center" vertical="center" wrapText="1"/>
    </xf>
    <xf numFmtId="0" fontId="33" fillId="0" borderId="23" xfId="0" applyFont="1" applyFill="1" applyBorder="1" applyAlignment="1" applyProtection="1">
      <alignment horizontal="left" vertical="center" wrapText="1"/>
      <protection locked="0"/>
    </xf>
    <xf numFmtId="0" fontId="33" fillId="0" borderId="16" xfId="0" applyFont="1" applyFill="1" applyBorder="1" applyAlignment="1" applyProtection="1">
      <alignment horizontal="left" vertical="center" wrapText="1"/>
      <protection locked="0"/>
    </xf>
    <xf numFmtId="0" fontId="33" fillId="0" borderId="61" xfId="0" applyFont="1" applyFill="1" applyBorder="1" applyAlignment="1" applyProtection="1">
      <alignment horizontal="left" vertical="center" wrapText="1"/>
      <protection locked="0"/>
    </xf>
    <xf numFmtId="0" fontId="47" fillId="15" borderId="76" xfId="0" applyFont="1" applyFill="1" applyBorder="1" applyAlignment="1" applyProtection="1">
      <alignment horizontal="center" vertical="center" wrapText="1"/>
    </xf>
    <xf numFmtId="0" fontId="47" fillId="15" borderId="8" xfId="0" applyFont="1" applyFill="1" applyBorder="1" applyAlignment="1" applyProtection="1">
      <alignment horizontal="center" vertical="center" wrapText="1"/>
    </xf>
    <xf numFmtId="0" fontId="46" fillId="0" borderId="16" xfId="0" applyFont="1" applyFill="1" applyBorder="1" applyAlignment="1" applyProtection="1">
      <alignment horizontal="left" vertical="center" wrapText="1"/>
      <protection locked="0"/>
    </xf>
    <xf numFmtId="0" fontId="47" fillId="23" borderId="76" xfId="0" applyFont="1" applyFill="1" applyBorder="1" applyAlignment="1" applyProtection="1">
      <alignment horizontal="center" vertical="center"/>
    </xf>
    <xf numFmtId="0" fontId="47" fillId="23" borderId="8" xfId="0" applyFont="1" applyFill="1" applyBorder="1" applyAlignment="1" applyProtection="1">
      <alignment horizontal="center" vertical="center"/>
    </xf>
    <xf numFmtId="0" fontId="47" fillId="23" borderId="77" xfId="0" applyFont="1" applyFill="1" applyBorder="1" applyAlignment="1" applyProtection="1">
      <alignment horizontal="center" vertical="center"/>
    </xf>
    <xf numFmtId="0" fontId="46" fillId="3" borderId="17" xfId="0" applyFont="1" applyFill="1" applyBorder="1" applyAlignment="1" applyProtection="1">
      <alignment horizontal="center" vertical="center" wrapText="1"/>
      <protection locked="0"/>
    </xf>
    <xf numFmtId="0" fontId="46" fillId="3" borderId="0" xfId="0" applyFont="1" applyFill="1" applyBorder="1" applyAlignment="1" applyProtection="1">
      <alignment horizontal="center" vertical="center" wrapText="1"/>
      <protection locked="0"/>
    </xf>
    <xf numFmtId="0" fontId="33" fillId="0" borderId="124" xfId="0" applyFont="1" applyFill="1" applyBorder="1" applyAlignment="1" applyProtection="1">
      <alignment horizontal="left" vertical="center" wrapText="1"/>
      <protection locked="0"/>
    </xf>
    <xf numFmtId="0" fontId="34" fillId="0" borderId="16" xfId="0" applyFont="1" applyFill="1" applyBorder="1" applyAlignment="1" applyProtection="1">
      <alignment horizontal="left" vertical="center" wrapText="1"/>
      <protection locked="0"/>
    </xf>
    <xf numFmtId="0" fontId="34" fillId="0" borderId="6" xfId="0" applyFont="1" applyFill="1" applyBorder="1" applyAlignment="1" applyProtection="1">
      <alignment horizontal="left" vertical="center" wrapText="1"/>
      <protection locked="0"/>
    </xf>
    <xf numFmtId="0" fontId="33" fillId="0" borderId="13" xfId="0" applyFont="1" applyFill="1" applyBorder="1" applyAlignment="1" applyProtection="1">
      <alignment horizontal="left" vertical="center" wrapText="1"/>
      <protection locked="0"/>
    </xf>
    <xf numFmtId="0" fontId="34" fillId="0" borderId="13" xfId="0" applyFont="1" applyFill="1" applyBorder="1" applyAlignment="1" applyProtection="1">
      <alignment horizontal="left" vertical="center" wrapText="1"/>
      <protection locked="0"/>
    </xf>
    <xf numFmtId="0" fontId="34" fillId="0" borderId="61" xfId="0" applyFont="1" applyFill="1" applyBorder="1" applyAlignment="1" applyProtection="1">
      <alignment horizontal="left" vertical="center" wrapText="1"/>
      <protection locked="0"/>
    </xf>
    <xf numFmtId="0" fontId="34" fillId="0" borderId="124" xfId="0" applyFont="1" applyFill="1" applyBorder="1" applyAlignment="1" applyProtection="1">
      <alignment horizontal="left" vertical="center" wrapText="1"/>
      <protection locked="0"/>
    </xf>
    <xf numFmtId="0" fontId="45" fillId="0" borderId="16" xfId="0" applyFont="1" applyFill="1" applyBorder="1" applyAlignment="1" applyProtection="1">
      <alignment horizontal="left" vertical="center" wrapText="1"/>
      <protection locked="0"/>
    </xf>
    <xf numFmtId="0" fontId="45" fillId="0" borderId="16" xfId="0" applyFont="1" applyBorder="1" applyAlignment="1" applyProtection="1">
      <alignment vertical="center" wrapText="1"/>
      <protection locked="0"/>
    </xf>
    <xf numFmtId="0" fontId="45" fillId="0" borderId="6" xfId="0" applyFont="1" applyBorder="1" applyAlignment="1" applyProtection="1">
      <alignment vertical="center" wrapText="1"/>
      <protection locked="0"/>
    </xf>
    <xf numFmtId="0" fontId="64" fillId="11" borderId="0" xfId="0" applyFont="1" applyFill="1" applyBorder="1" applyAlignment="1" applyProtection="1">
      <alignment horizontal="left" vertical="center"/>
    </xf>
    <xf numFmtId="0" fontId="34" fillId="0" borderId="120" xfId="0" applyFont="1" applyFill="1" applyBorder="1" applyAlignment="1" applyProtection="1">
      <alignment horizontal="left" vertical="center" wrapText="1"/>
      <protection locked="0"/>
    </xf>
    <xf numFmtId="0" fontId="45" fillId="0" borderId="74" xfId="0" applyFont="1" applyFill="1" applyBorder="1" applyAlignment="1" applyProtection="1">
      <alignment horizontal="left" vertical="center" wrapText="1"/>
      <protection locked="0"/>
    </xf>
    <xf numFmtId="0" fontId="45" fillId="0" borderId="74" xfId="0" applyFont="1" applyBorder="1" applyAlignment="1" applyProtection="1">
      <alignment vertical="center" wrapText="1"/>
      <protection locked="0"/>
    </xf>
    <xf numFmtId="0" fontId="45" fillId="0" borderId="104" xfId="0" applyFont="1" applyBorder="1" applyAlignment="1" applyProtection="1">
      <alignment vertical="center" wrapText="1"/>
      <protection locked="0"/>
    </xf>
    <xf numFmtId="0" fontId="47" fillId="0" borderId="1" xfId="0" applyFont="1" applyFill="1" applyBorder="1" applyAlignment="1" applyProtection="1">
      <alignment horizontal="left" vertical="center" wrapText="1"/>
      <protection locked="0"/>
    </xf>
    <xf numFmtId="0" fontId="34" fillId="0" borderId="100" xfId="0" applyFont="1" applyFill="1" applyBorder="1" applyAlignment="1" applyProtection="1">
      <alignment horizontal="left" vertical="center" wrapText="1"/>
      <protection locked="0"/>
    </xf>
    <xf numFmtId="0" fontId="34" fillId="0" borderId="74" xfId="0" applyFont="1" applyFill="1" applyBorder="1" applyAlignment="1" applyProtection="1">
      <alignment horizontal="left" vertical="center" wrapText="1"/>
      <protection locked="0"/>
    </xf>
    <xf numFmtId="0" fontId="34" fillId="0" borderId="75" xfId="0" applyFont="1" applyFill="1" applyBorder="1" applyAlignment="1" applyProtection="1">
      <alignment horizontal="left" vertical="center" wrapText="1"/>
      <protection locked="0"/>
    </xf>
    <xf numFmtId="0" fontId="33" fillId="0" borderId="133" xfId="0" applyFont="1" applyFill="1" applyBorder="1" applyAlignment="1" applyProtection="1">
      <alignment horizontal="left" vertical="center" wrapText="1"/>
      <protection locked="0"/>
    </xf>
    <xf numFmtId="0" fontId="33" fillId="0" borderId="83" xfId="0" applyFont="1" applyFill="1" applyBorder="1" applyAlignment="1" applyProtection="1">
      <alignment horizontal="left" vertical="center" wrapText="1"/>
      <protection locked="0"/>
    </xf>
    <xf numFmtId="0" fontId="46" fillId="23" borderId="83" xfId="0" applyFont="1" applyFill="1" applyBorder="1" applyAlignment="1" applyProtection="1">
      <alignment horizontal="center" vertical="center" wrapText="1"/>
    </xf>
    <xf numFmtId="0" fontId="47" fillId="15" borderId="65" xfId="0" applyFont="1" applyFill="1" applyBorder="1" applyAlignment="1" applyProtection="1">
      <alignment horizontal="center" vertical="center" wrapText="1"/>
    </xf>
    <xf numFmtId="0" fontId="47" fillId="0" borderId="13" xfId="0" applyFont="1" applyFill="1" applyBorder="1" applyAlignment="1" applyProtection="1">
      <alignment horizontal="left" vertical="center" wrapText="1"/>
      <protection locked="0"/>
    </xf>
    <xf numFmtId="0" fontId="47" fillId="0" borderId="16" xfId="0" applyFont="1" applyFill="1" applyBorder="1" applyAlignment="1" applyProtection="1">
      <alignment horizontal="left" vertical="center" wrapText="1"/>
      <protection locked="0"/>
    </xf>
    <xf numFmtId="0" fontId="47" fillId="0" borderId="6" xfId="0" applyFont="1" applyFill="1" applyBorder="1" applyAlignment="1" applyProtection="1">
      <alignment horizontal="left" vertical="center" wrapText="1"/>
      <protection locked="0"/>
    </xf>
    <xf numFmtId="0" fontId="47" fillId="15" borderId="77" xfId="0" applyFont="1" applyFill="1" applyBorder="1" applyAlignment="1" applyProtection="1">
      <alignment horizontal="center" vertical="center" wrapText="1"/>
    </xf>
    <xf numFmtId="0" fontId="46" fillId="0" borderId="61" xfId="0"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top" wrapText="1"/>
    </xf>
    <xf numFmtId="0" fontId="47" fillId="0" borderId="92" xfId="0" applyFont="1" applyFill="1" applyBorder="1" applyAlignment="1" applyProtection="1">
      <alignment horizontal="left" vertical="top" wrapText="1"/>
    </xf>
    <xf numFmtId="0" fontId="66" fillId="3" borderId="0" xfId="0" applyFont="1" applyFill="1" applyBorder="1" applyAlignment="1" applyProtection="1">
      <alignment horizontal="left" vertical="center" wrapText="1"/>
    </xf>
    <xf numFmtId="0" fontId="47" fillId="23" borderId="95" xfId="0" applyFont="1" applyFill="1" applyBorder="1" applyAlignment="1" applyProtection="1">
      <alignment horizontal="center" vertical="center" wrapText="1"/>
    </xf>
    <xf numFmtId="0" fontId="47" fillId="23" borderId="15" xfId="0" applyFont="1" applyFill="1" applyBorder="1" applyAlignment="1" applyProtection="1">
      <alignment horizontal="center" vertical="center" wrapText="1"/>
    </xf>
    <xf numFmtId="0" fontId="33" fillId="8" borderId="0" xfId="0" applyFont="1" applyFill="1" applyBorder="1" applyAlignment="1" applyProtection="1">
      <alignment horizontal="center" vertical="center" wrapText="1"/>
      <protection locked="0"/>
    </xf>
    <xf numFmtId="0" fontId="65" fillId="0" borderId="0" xfId="0" applyFont="1" applyFill="1" applyBorder="1" applyAlignment="1" applyProtection="1">
      <alignment horizontal="center"/>
    </xf>
    <xf numFmtId="0" fontId="34" fillId="0" borderId="81" xfId="0" applyFont="1" applyBorder="1" applyAlignment="1" applyProtection="1">
      <alignment horizontal="left" vertical="center" wrapText="1"/>
      <protection locked="0"/>
    </xf>
    <xf numFmtId="0" fontId="34" fillId="0" borderId="65" xfId="0" applyFont="1" applyBorder="1" applyAlignment="1" applyProtection="1">
      <alignment horizontal="left" vertical="center" wrapText="1"/>
      <protection locked="0"/>
    </xf>
    <xf numFmtId="0" fontId="34" fillId="0" borderId="109" xfId="0" applyFont="1" applyBorder="1" applyAlignment="1" applyProtection="1">
      <alignment horizontal="left" vertical="center" wrapText="1"/>
      <protection locked="0"/>
    </xf>
    <xf numFmtId="0" fontId="45" fillId="0" borderId="16" xfId="0" applyFont="1" applyBorder="1" applyAlignment="1">
      <alignment vertical="center" wrapText="1"/>
    </xf>
    <xf numFmtId="0" fontId="45" fillId="0" borderId="61" xfId="0" applyFont="1" applyBorder="1" applyAlignment="1">
      <alignment vertical="center" wrapText="1"/>
    </xf>
    <xf numFmtId="0" fontId="46" fillId="23" borderId="8" xfId="0" applyFont="1" applyFill="1" applyBorder="1" applyAlignment="1" applyProtection="1">
      <alignment horizontal="center" vertical="center"/>
    </xf>
    <xf numFmtId="0" fontId="46" fillId="23" borderId="8" xfId="0" applyFont="1" applyFill="1" applyBorder="1" applyAlignment="1" applyProtection="1"/>
    <xf numFmtId="0" fontId="46" fillId="23" borderId="77" xfId="0" applyFont="1" applyFill="1" applyBorder="1" applyAlignment="1" applyProtection="1"/>
    <xf numFmtId="0" fontId="47" fillId="24" borderId="76" xfId="0" applyFont="1" applyFill="1" applyBorder="1" applyAlignment="1" applyProtection="1">
      <alignment horizontal="center" vertical="center" wrapText="1"/>
    </xf>
    <xf numFmtId="0" fontId="46" fillId="24" borderId="8" xfId="0" applyFont="1" applyFill="1" applyBorder="1" applyAlignment="1" applyProtection="1">
      <alignment horizontal="center" vertical="center" wrapText="1"/>
    </xf>
    <xf numFmtId="0" fontId="46" fillId="24" borderId="8" xfId="0" applyFont="1" applyFill="1" applyBorder="1" applyAlignment="1" applyProtection="1">
      <alignment wrapText="1"/>
    </xf>
    <xf numFmtId="0" fontId="46" fillId="24" borderId="77" xfId="0" applyFont="1" applyFill="1" applyBorder="1" applyAlignment="1" applyProtection="1">
      <alignment wrapText="1"/>
    </xf>
    <xf numFmtId="0" fontId="58" fillId="8" borderId="0" xfId="0" applyFont="1" applyFill="1" applyBorder="1" applyAlignment="1" applyProtection="1">
      <alignment horizontal="left" vertical="center"/>
    </xf>
    <xf numFmtId="0" fontId="45" fillId="0" borderId="1" xfId="0" applyFont="1" applyBorder="1" applyAlignment="1" applyProtection="1">
      <alignment wrapText="1"/>
      <protection locked="0"/>
    </xf>
    <xf numFmtId="0" fontId="64" fillId="23" borderId="126" xfId="0" applyFont="1" applyFill="1" applyBorder="1" applyAlignment="1" applyProtection="1">
      <alignment vertical="center"/>
    </xf>
    <xf numFmtId="0" fontId="74" fillId="23" borderId="65" xfId="0" applyFont="1" applyFill="1" applyBorder="1" applyAlignment="1" applyProtection="1"/>
    <xf numFmtId="0" fontId="74" fillId="23" borderId="83" xfId="0" applyFont="1" applyFill="1" applyBorder="1" applyAlignment="1" applyProtection="1"/>
    <xf numFmtId="0" fontId="45" fillId="0" borderId="1" xfId="0" applyFont="1" applyBorder="1" applyAlignment="1" applyProtection="1">
      <protection locked="0"/>
    </xf>
    <xf numFmtId="0" fontId="64" fillId="23" borderId="0" xfId="0" applyFont="1" applyFill="1" applyBorder="1" applyAlignment="1" applyProtection="1">
      <alignment horizontal="left" vertical="center" wrapText="1"/>
    </xf>
    <xf numFmtId="2" fontId="54" fillId="0" borderId="0" xfId="0" applyNumberFormat="1" applyFont="1" applyFill="1" applyBorder="1" applyAlignment="1" applyProtection="1">
      <alignment horizontal="left" vertical="center" wrapText="1" indent="2"/>
    </xf>
    <xf numFmtId="2" fontId="71" fillId="0" borderId="0" xfId="0" applyNumberFormat="1" applyFont="1" applyFill="1" applyBorder="1" applyAlignment="1" applyProtection="1">
      <alignment horizontal="left" vertical="center" wrapText="1" indent="2"/>
    </xf>
    <xf numFmtId="0" fontId="64" fillId="15" borderId="49" xfId="0" applyFont="1" applyFill="1" applyBorder="1" applyAlignment="1" applyProtection="1">
      <alignment horizontal="left" vertical="center"/>
    </xf>
    <xf numFmtId="0" fontId="34" fillId="0" borderId="23" xfId="0" applyFont="1" applyFill="1" applyBorder="1" applyAlignment="1" applyProtection="1">
      <alignment horizontal="left" vertical="center" wrapText="1"/>
      <protection locked="0"/>
    </xf>
    <xf numFmtId="0" fontId="34" fillId="0" borderId="27" xfId="0" applyFont="1" applyFill="1" applyBorder="1" applyAlignment="1" applyProtection="1">
      <alignment horizontal="left" vertical="center" wrapText="1"/>
      <protection locked="0"/>
    </xf>
    <xf numFmtId="0" fontId="34" fillId="0" borderId="25" xfId="0" applyFont="1" applyFill="1"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83"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26" xfId="0" applyBorder="1" applyAlignment="1" applyProtection="1">
      <alignment horizontal="left" vertical="center" wrapText="1"/>
      <protection locked="0"/>
    </xf>
    <xf numFmtId="0" fontId="34" fillId="3" borderId="23" xfId="0" applyFont="1" applyFill="1" applyBorder="1" applyAlignment="1" applyProtection="1">
      <alignment horizontal="left" vertical="center" wrapText="1"/>
      <protection locked="0"/>
    </xf>
    <xf numFmtId="0" fontId="34" fillId="3" borderId="27" xfId="0" applyFont="1" applyFill="1" applyBorder="1" applyAlignment="1" applyProtection="1">
      <alignment horizontal="left" vertical="center" wrapText="1"/>
      <protection locked="0"/>
    </xf>
    <xf numFmtId="0" fontId="34" fillId="3" borderId="25" xfId="0" applyFont="1" applyFill="1" applyBorder="1" applyAlignment="1" applyProtection="1">
      <alignment horizontal="left" vertical="center" wrapText="1"/>
      <protection locked="0"/>
    </xf>
    <xf numFmtId="0" fontId="34" fillId="3" borderId="17" xfId="0" applyFont="1" applyFill="1" applyBorder="1" applyAlignment="1" applyProtection="1">
      <alignment horizontal="left" vertical="center" wrapText="1"/>
      <protection locked="0"/>
    </xf>
    <xf numFmtId="0" fontId="34" fillId="3" borderId="0" xfId="0" applyFont="1" applyFill="1" applyBorder="1" applyAlignment="1" applyProtection="1">
      <alignment horizontal="left" vertical="center" wrapText="1"/>
      <protection locked="0"/>
    </xf>
    <xf numFmtId="0" fontId="34" fillId="3" borderId="9" xfId="0" applyFont="1" applyFill="1" applyBorder="1" applyAlignment="1" applyProtection="1">
      <alignment horizontal="left" vertical="center" wrapText="1"/>
      <protection locked="0"/>
    </xf>
    <xf numFmtId="0" fontId="34" fillId="3" borderId="83" xfId="0" applyFont="1" applyFill="1" applyBorder="1" applyAlignment="1" applyProtection="1">
      <alignment horizontal="left" vertical="center" wrapText="1"/>
      <protection locked="0"/>
    </xf>
    <xf numFmtId="0" fontId="34" fillId="3" borderId="49" xfId="0" applyFont="1" applyFill="1" applyBorder="1" applyAlignment="1" applyProtection="1">
      <alignment horizontal="left" vertical="center" wrapText="1"/>
      <protection locked="0"/>
    </xf>
    <xf numFmtId="0" fontId="34" fillId="3" borderId="126" xfId="0" applyFont="1" applyFill="1" applyBorder="1" applyAlignment="1" applyProtection="1">
      <alignment horizontal="left" vertical="center" wrapText="1"/>
      <protection locked="0"/>
    </xf>
    <xf numFmtId="0" fontId="47" fillId="0" borderId="79" xfId="0" applyFont="1" applyFill="1" applyBorder="1" applyAlignment="1" applyProtection="1">
      <alignment horizontal="center" vertical="center" wrapText="1"/>
      <protection locked="0"/>
    </xf>
    <xf numFmtId="0" fontId="47" fillId="0" borderId="13" xfId="0" applyFont="1" applyFill="1" applyBorder="1" applyAlignment="1" applyProtection="1">
      <alignment horizontal="center" vertical="center" wrapText="1"/>
      <protection locked="0"/>
    </xf>
    <xf numFmtId="0" fontId="46" fillId="0" borderId="79" xfId="0" applyFont="1" applyFill="1" applyBorder="1" applyAlignment="1" applyProtection="1">
      <alignment horizontal="left" vertical="center" wrapText="1"/>
      <protection locked="0"/>
    </xf>
    <xf numFmtId="0" fontId="46" fillId="0" borderId="4" xfId="0" applyFont="1" applyFill="1" applyBorder="1" applyAlignment="1" applyProtection="1">
      <alignment horizontal="left" vertical="center" wrapText="1"/>
      <protection locked="0"/>
    </xf>
    <xf numFmtId="0" fontId="46" fillId="0" borderId="80" xfId="0" applyFont="1" applyFill="1" applyBorder="1" applyAlignment="1" applyProtection="1">
      <alignment horizontal="left" vertical="center" wrapText="1"/>
      <protection locked="0"/>
    </xf>
    <xf numFmtId="0" fontId="46" fillId="0" borderId="71" xfId="0" applyFont="1" applyFill="1" applyBorder="1" applyAlignment="1" applyProtection="1">
      <alignment horizontal="left" vertical="center" wrapText="1"/>
      <protection locked="0"/>
    </xf>
    <xf numFmtId="0" fontId="46" fillId="0" borderId="82" xfId="0" applyFont="1" applyFill="1" applyBorder="1" applyAlignment="1" applyProtection="1">
      <alignment horizontal="left" vertical="center" wrapText="1"/>
      <protection locked="0"/>
    </xf>
    <xf numFmtId="0" fontId="46" fillId="0" borderId="81" xfId="0" applyFont="1" applyFill="1" applyBorder="1" applyAlignment="1" applyProtection="1">
      <alignment horizontal="left" vertical="center" wrapText="1"/>
      <protection locked="0"/>
    </xf>
    <xf numFmtId="0" fontId="46" fillId="0" borderId="65" xfId="0" applyFont="1" applyFill="1" applyBorder="1" applyAlignment="1" applyProtection="1">
      <alignment horizontal="left" vertical="center" wrapText="1"/>
      <protection locked="0"/>
    </xf>
    <xf numFmtId="0" fontId="46" fillId="0" borderId="109" xfId="0" applyFont="1" applyFill="1" applyBorder="1" applyAlignment="1" applyProtection="1">
      <alignment horizontal="left" vertical="center" wrapText="1"/>
      <protection locked="0"/>
    </xf>
    <xf numFmtId="0" fontId="47" fillId="23" borderId="60" xfId="0" applyFont="1" applyFill="1" applyBorder="1" applyAlignment="1" applyProtection="1">
      <alignment horizontal="center" vertical="center" wrapText="1"/>
    </xf>
    <xf numFmtId="0" fontId="47" fillId="0" borderId="80" xfId="0" applyFont="1" applyFill="1" applyBorder="1" applyAlignment="1" applyProtection="1">
      <alignment horizontal="center" vertical="center" wrapText="1"/>
      <protection locked="0"/>
    </xf>
    <xf numFmtId="0" fontId="47" fillId="0" borderId="100" xfId="0" applyFont="1" applyFill="1" applyBorder="1" applyAlignment="1" applyProtection="1">
      <alignment horizontal="center" vertical="center" wrapText="1"/>
      <protection locked="0"/>
    </xf>
    <xf numFmtId="0" fontId="46" fillId="0" borderId="78" xfId="0" applyFont="1" applyFill="1" applyBorder="1" applyAlignment="1" applyProtection="1">
      <alignment horizontal="left" vertical="center" wrapText="1"/>
      <protection locked="0"/>
    </xf>
    <xf numFmtId="0" fontId="46" fillId="0" borderId="3" xfId="0" applyFont="1" applyFill="1" applyBorder="1" applyAlignment="1" applyProtection="1">
      <alignment horizontal="left" vertical="center" wrapText="1"/>
      <protection locked="0"/>
    </xf>
    <xf numFmtId="0" fontId="46" fillId="0" borderId="12" xfId="0" applyFont="1" applyFill="1" applyBorder="1" applyAlignment="1" applyProtection="1">
      <alignment horizontal="left" vertical="center" wrapText="1"/>
      <protection locked="0"/>
    </xf>
    <xf numFmtId="0" fontId="64" fillId="0" borderId="31" xfId="0" applyFont="1" applyFill="1" applyBorder="1" applyAlignment="1" applyProtection="1">
      <alignment horizontal="left" vertical="center" wrapText="1"/>
    </xf>
    <xf numFmtId="0" fontId="74" fillId="0" borderId="37" xfId="0" applyFont="1" applyFill="1" applyBorder="1" applyAlignment="1" applyProtection="1">
      <alignment horizontal="left" vertical="center" wrapText="1"/>
    </xf>
    <xf numFmtId="0" fontId="87" fillId="0" borderId="48" xfId="0" applyFont="1" applyBorder="1" applyAlignment="1" applyProtection="1">
      <alignment horizontal="left" vertical="center" wrapText="1"/>
    </xf>
    <xf numFmtId="0" fontId="53" fillId="10" borderId="0" xfId="6" applyFont="1" applyFill="1" applyAlignment="1" applyProtection="1">
      <alignment horizontal="left" vertical="center"/>
    </xf>
    <xf numFmtId="0" fontId="46" fillId="11" borderId="116" xfId="0" applyFont="1" applyFill="1" applyBorder="1" applyAlignment="1" applyProtection="1">
      <alignment horizontal="left" vertical="top"/>
    </xf>
    <xf numFmtId="0" fontId="46" fillId="11" borderId="150" xfId="0" applyFont="1" applyFill="1" applyBorder="1" applyAlignment="1" applyProtection="1">
      <alignment horizontal="left" vertical="top"/>
    </xf>
    <xf numFmtId="0" fontId="47" fillId="11" borderId="96" xfId="5" applyFont="1" applyFill="1" applyBorder="1" applyAlignment="1" applyProtection="1">
      <alignment horizontal="left" vertical="center" wrapText="1"/>
    </xf>
    <xf numFmtId="0" fontId="47" fillId="11" borderId="7" xfId="5" applyFont="1" applyFill="1" applyBorder="1" applyAlignment="1" applyProtection="1">
      <alignment horizontal="left" vertical="center" wrapText="1"/>
    </xf>
    <xf numFmtId="0" fontId="94" fillId="11" borderId="84" xfId="0" applyFont="1" applyFill="1" applyBorder="1" applyAlignment="1" applyProtection="1">
      <alignment horizontal="left" vertical="center"/>
    </xf>
    <xf numFmtId="0" fontId="94" fillId="11" borderId="112" xfId="0" applyFont="1" applyFill="1" applyBorder="1" applyAlignment="1" applyProtection="1">
      <alignment horizontal="left" vertical="center"/>
    </xf>
    <xf numFmtId="0" fontId="94" fillId="11" borderId="7" xfId="0" applyFont="1" applyFill="1" applyBorder="1" applyAlignment="1" applyProtection="1">
      <alignment horizontal="left" vertical="center"/>
    </xf>
    <xf numFmtId="0" fontId="94" fillId="11" borderId="2" xfId="0" applyFont="1" applyFill="1" applyBorder="1" applyAlignment="1" applyProtection="1">
      <alignment horizontal="left" vertical="center"/>
    </xf>
    <xf numFmtId="0" fontId="94" fillId="0" borderId="10" xfId="0" applyFont="1" applyBorder="1" applyAlignment="1" applyProtection="1">
      <alignment horizontal="center"/>
    </xf>
    <xf numFmtId="0" fontId="94" fillId="11" borderId="3" xfId="0" applyFont="1" applyFill="1" applyBorder="1" applyAlignment="1" applyProtection="1">
      <alignment horizontal="left" vertical="center"/>
    </xf>
    <xf numFmtId="0" fontId="94" fillId="0" borderId="0" xfId="0" applyFont="1" applyBorder="1" applyAlignment="1" applyProtection="1">
      <alignment horizontal="center"/>
    </xf>
    <xf numFmtId="0" fontId="46" fillId="11" borderId="11" xfId="0" applyFont="1" applyFill="1" applyBorder="1" applyAlignment="1" applyProtection="1">
      <alignment horizontal="left" vertical="top"/>
    </xf>
    <xf numFmtId="0" fontId="46" fillId="11" borderId="9" xfId="0" applyFont="1" applyFill="1" applyBorder="1" applyAlignment="1" applyProtection="1">
      <alignment horizontal="left" vertical="top"/>
    </xf>
    <xf numFmtId="0" fontId="94" fillId="11" borderId="120" xfId="0" applyFont="1" applyFill="1" applyBorder="1" applyAlignment="1" applyProtection="1">
      <alignment horizontal="left" vertical="center"/>
    </xf>
    <xf numFmtId="0" fontId="94" fillId="11" borderId="104" xfId="0" applyFont="1" applyFill="1" applyBorder="1" applyAlignment="1" applyProtection="1">
      <alignment horizontal="left" vertical="center"/>
    </xf>
    <xf numFmtId="0" fontId="45" fillId="11" borderId="156" xfId="0" applyFont="1" applyFill="1" applyBorder="1" applyAlignment="1" applyProtection="1">
      <alignment horizontal="left" vertical="center"/>
    </xf>
    <xf numFmtId="0" fontId="45" fillId="11" borderId="149" xfId="0" applyFont="1" applyFill="1" applyBorder="1" applyAlignment="1" applyProtection="1">
      <alignment horizontal="left" vertical="center"/>
    </xf>
    <xf numFmtId="0" fontId="89" fillId="0" borderId="10" xfId="0" applyFont="1" applyBorder="1" applyAlignment="1" applyProtection="1">
      <alignment horizontal="center"/>
    </xf>
    <xf numFmtId="0" fontId="45" fillId="11" borderId="154" xfId="0" applyFont="1" applyFill="1" applyBorder="1" applyAlignment="1" applyProtection="1">
      <alignment horizontal="left" vertical="center"/>
    </xf>
    <xf numFmtId="0" fontId="45" fillId="11" borderId="155" xfId="0" applyFont="1" applyFill="1" applyBorder="1" applyAlignment="1" applyProtection="1">
      <alignment horizontal="left" vertical="center"/>
    </xf>
    <xf numFmtId="0" fontId="60" fillId="11" borderId="125" xfId="15" applyFont="1" applyFill="1" applyBorder="1" applyAlignment="1" applyProtection="1">
      <alignment horizontal="left" vertical="center" wrapText="1"/>
      <protection locked="0"/>
    </xf>
    <xf numFmtId="0" fontId="60" fillId="11" borderId="149" xfId="15" applyFont="1" applyFill="1" applyBorder="1" applyAlignment="1" applyProtection="1">
      <alignment horizontal="left" vertical="center" wrapText="1"/>
      <protection locked="0"/>
    </xf>
    <xf numFmtId="177" fontId="34" fillId="23" borderId="162" xfId="15" applyNumberFormat="1" applyFont="1" applyFill="1" applyBorder="1" applyAlignment="1" applyProtection="1">
      <alignment horizontal="center" vertical="center" wrapText="1"/>
    </xf>
    <xf numFmtId="0" fontId="64" fillId="10" borderId="76" xfId="6" applyFont="1" applyFill="1" applyBorder="1" applyAlignment="1" applyProtection="1">
      <alignment horizontal="left" vertical="center" wrapText="1"/>
    </xf>
    <xf numFmtId="0" fontId="64" fillId="10" borderId="8" xfId="6" applyFont="1" applyFill="1" applyBorder="1" applyAlignment="1" applyProtection="1">
      <alignment horizontal="left" vertical="center" wrapText="1"/>
    </xf>
    <xf numFmtId="0" fontId="64" fillId="10" borderId="111" xfId="6" applyFont="1" applyFill="1" applyBorder="1" applyAlignment="1" applyProtection="1">
      <alignment horizontal="left" vertical="center" wrapText="1"/>
    </xf>
    <xf numFmtId="0" fontId="64" fillId="10" borderId="89" xfId="6" applyFont="1" applyFill="1" applyBorder="1" applyAlignment="1" applyProtection="1">
      <alignment horizontal="left" vertical="center" wrapText="1"/>
    </xf>
    <xf numFmtId="0" fontId="60" fillId="11" borderId="167" xfId="15" applyFont="1" applyFill="1" applyBorder="1" applyAlignment="1" applyProtection="1">
      <alignment horizontal="left" vertical="center" wrapText="1"/>
    </xf>
    <xf numFmtId="0" fontId="60" fillId="11" borderId="168" xfId="15" applyFont="1" applyFill="1" applyBorder="1" applyAlignment="1" applyProtection="1">
      <alignment horizontal="left" vertical="center" wrapText="1"/>
    </xf>
    <xf numFmtId="0" fontId="60" fillId="11" borderId="125" xfId="15" applyFont="1" applyFill="1" applyBorder="1" applyAlignment="1" applyProtection="1">
      <alignment horizontal="left" vertical="center" wrapText="1"/>
    </xf>
    <xf numFmtId="0" fontId="60" fillId="11" borderId="149" xfId="15" applyFont="1" applyFill="1" applyBorder="1" applyAlignment="1" applyProtection="1">
      <alignment horizontal="left" vertical="center" wrapText="1"/>
    </xf>
    <xf numFmtId="0" fontId="94" fillId="11" borderId="170" xfId="5" applyFont="1" applyFill="1" applyBorder="1" applyAlignment="1" applyProtection="1">
      <alignment horizontal="left" vertical="center"/>
    </xf>
    <xf numFmtId="0" fontId="94" fillId="11" borderId="171" xfId="5" applyFont="1" applyFill="1" applyBorder="1" applyAlignment="1" applyProtection="1">
      <alignment horizontal="left" vertical="center"/>
    </xf>
    <xf numFmtId="0" fontId="60" fillId="11" borderId="169" xfId="15" applyFont="1" applyFill="1" applyBorder="1" applyAlignment="1" applyProtection="1">
      <alignment horizontal="left" vertical="center" wrapText="1"/>
    </xf>
    <xf numFmtId="0" fontId="60" fillId="11" borderId="159" xfId="15" applyFont="1" applyFill="1" applyBorder="1" applyAlignment="1" applyProtection="1">
      <alignment horizontal="left" vertical="center" wrapText="1"/>
    </xf>
    <xf numFmtId="0" fontId="89" fillId="11" borderId="170" xfId="15" applyFont="1" applyFill="1" applyBorder="1" applyAlignment="1" applyProtection="1">
      <alignment horizontal="left" vertical="center"/>
    </xf>
    <xf numFmtId="0" fontId="89" fillId="11" borderId="171" xfId="15" applyFont="1" applyFill="1" applyBorder="1" applyAlignment="1" applyProtection="1">
      <alignment horizontal="left" vertical="center"/>
    </xf>
    <xf numFmtId="0" fontId="34" fillId="16" borderId="175" xfId="15" applyFont="1" applyFill="1" applyBorder="1" applyAlignment="1" applyProtection="1">
      <alignment horizontal="center" vertical="center"/>
    </xf>
    <xf numFmtId="0" fontId="34" fillId="16" borderId="176" xfId="15" applyFont="1" applyFill="1" applyBorder="1" applyAlignment="1" applyProtection="1">
      <alignment horizontal="center" vertical="center"/>
    </xf>
    <xf numFmtId="0" fontId="34" fillId="16" borderId="177" xfId="15" applyFont="1" applyFill="1" applyBorder="1" applyAlignment="1" applyProtection="1">
      <alignment horizontal="center" vertical="center"/>
    </xf>
    <xf numFmtId="0" fontId="94" fillId="10" borderId="84" xfId="15" applyFont="1" applyFill="1" applyBorder="1" applyAlignment="1" applyProtection="1">
      <alignment horizontal="center" vertical="center" wrapText="1"/>
    </xf>
    <xf numFmtId="0" fontId="94" fillId="10" borderId="98" xfId="15" applyFont="1" applyFill="1" applyBorder="1" applyAlignment="1" applyProtection="1">
      <alignment horizontal="center" vertical="center" wrapText="1"/>
    </xf>
    <xf numFmtId="0" fontId="85" fillId="3" borderId="10" xfId="0" applyFont="1" applyFill="1" applyBorder="1" applyAlignment="1" applyProtection="1">
      <alignment horizontal="left" vertical="center" wrapText="1"/>
    </xf>
    <xf numFmtId="0" fontId="60" fillId="11" borderId="167" xfId="15" quotePrefix="1" applyFont="1" applyFill="1" applyBorder="1" applyAlignment="1" applyProtection="1">
      <alignment horizontal="left" vertical="center" wrapText="1"/>
      <protection locked="0"/>
    </xf>
    <xf numFmtId="0" fontId="60" fillId="11" borderId="168" xfId="15" quotePrefix="1" applyFont="1" applyFill="1" applyBorder="1" applyAlignment="1" applyProtection="1">
      <alignment horizontal="left" vertical="center" wrapText="1"/>
      <protection locked="0"/>
    </xf>
    <xf numFmtId="0" fontId="110" fillId="15" borderId="14" xfId="5" applyFont="1" applyFill="1" applyBorder="1" applyAlignment="1" applyProtection="1">
      <alignment horizontal="center" vertical="center" wrapText="1"/>
    </xf>
    <xf numFmtId="0" fontId="110" fillId="15" borderId="113" xfId="5" applyFont="1" applyFill="1" applyBorder="1" applyAlignment="1" applyProtection="1">
      <alignment horizontal="center" vertical="center" wrapText="1"/>
    </xf>
    <xf numFmtId="49" fontId="110" fillId="15" borderId="95" xfId="5" applyNumberFormat="1" applyFont="1" applyFill="1" applyBorder="1" applyAlignment="1" applyProtection="1">
      <alignment horizontal="center" vertical="center" wrapText="1"/>
    </xf>
    <xf numFmtId="49" fontId="110" fillId="15" borderId="122" xfId="5" applyNumberFormat="1" applyFont="1" applyFill="1" applyBorder="1" applyAlignment="1" applyProtection="1">
      <alignment horizontal="center" vertical="center" wrapText="1"/>
    </xf>
    <xf numFmtId="0" fontId="60" fillId="27" borderId="73" xfId="15" applyFont="1" applyFill="1" applyBorder="1" applyAlignment="1" applyProtection="1">
      <alignment horizontal="center"/>
    </xf>
    <xf numFmtId="0" fontId="60" fillId="27" borderId="99" xfId="15" applyFont="1" applyFill="1" applyBorder="1" applyAlignment="1" applyProtection="1">
      <alignment horizontal="center"/>
    </xf>
    <xf numFmtId="0" fontId="85" fillId="3" borderId="0" xfId="0" applyFont="1" applyFill="1" applyBorder="1" applyAlignment="1" applyProtection="1">
      <alignment horizontal="left" vertical="center" wrapText="1"/>
    </xf>
    <xf numFmtId="0" fontId="85" fillId="16" borderId="0" xfId="5" applyFont="1" applyFill="1" applyAlignment="1">
      <alignment horizontal="center" vertical="center"/>
    </xf>
    <xf numFmtId="0" fontId="57" fillId="0" borderId="0" xfId="5" applyFont="1" applyAlignment="1">
      <alignment horizontal="left" wrapText="1"/>
    </xf>
    <xf numFmtId="0" fontId="64" fillId="16" borderId="188" xfId="5" applyFont="1" applyFill="1" applyBorder="1" applyAlignment="1">
      <alignment horizontal="center"/>
    </xf>
    <xf numFmtId="0" fontId="64" fillId="16" borderId="28" xfId="5" applyFont="1" applyFill="1" applyBorder="1" applyAlignment="1">
      <alignment horizontal="center"/>
    </xf>
    <xf numFmtId="0" fontId="45" fillId="0" borderId="1" xfId="5" applyFont="1" applyBorder="1" applyAlignment="1" applyProtection="1">
      <alignment horizontal="center" vertical="center" wrapText="1"/>
      <protection locked="0"/>
    </xf>
    <xf numFmtId="0" fontId="46" fillId="29" borderId="76" xfId="6" applyFont="1" applyFill="1" applyBorder="1" applyAlignment="1" applyProtection="1">
      <alignment horizontal="left" vertical="center" wrapText="1"/>
    </xf>
    <xf numFmtId="0" fontId="46" fillId="29" borderId="8" xfId="6" applyFont="1" applyFill="1" applyBorder="1" applyAlignment="1" applyProtection="1">
      <alignment horizontal="left" vertical="center" wrapText="1"/>
    </xf>
    <xf numFmtId="0" fontId="46" fillId="29" borderId="111" xfId="6" applyFont="1" applyFill="1" applyBorder="1" applyAlignment="1" applyProtection="1">
      <alignment horizontal="left" vertical="center" wrapText="1"/>
    </xf>
    <xf numFmtId="0" fontId="46" fillId="29" borderId="89" xfId="6" applyFont="1" applyFill="1" applyBorder="1" applyAlignment="1" applyProtection="1">
      <alignment horizontal="left" vertical="center" wrapText="1"/>
    </xf>
    <xf numFmtId="0" fontId="33" fillId="0" borderId="66" xfId="5" applyFont="1" applyFill="1" applyBorder="1" applyAlignment="1">
      <alignment horizontal="center" vertical="center" wrapText="1"/>
    </xf>
    <xf numFmtId="0" fontId="33" fillId="0" borderId="11" xfId="5" applyFont="1" applyFill="1" applyBorder="1" applyAlignment="1">
      <alignment horizontal="center" vertical="center" wrapText="1"/>
    </xf>
    <xf numFmtId="0" fontId="45" fillId="0" borderId="1" xfId="5" applyFont="1" applyBorder="1" applyAlignment="1" applyProtection="1">
      <alignment horizontal="left" wrapText="1"/>
      <protection locked="0"/>
    </xf>
    <xf numFmtId="0" fontId="33" fillId="8" borderId="39" xfId="5" applyFont="1" applyFill="1" applyBorder="1" applyAlignment="1" applyProtection="1">
      <alignment horizontal="left" vertical="center"/>
    </xf>
    <xf numFmtId="0" fontId="33" fillId="8" borderId="37" xfId="5" applyFont="1" applyFill="1" applyBorder="1" applyAlignment="1" applyProtection="1">
      <alignment horizontal="left" vertical="center"/>
    </xf>
    <xf numFmtId="0" fontId="33" fillId="8" borderId="43" xfId="5" applyFont="1" applyFill="1" applyBorder="1" applyAlignment="1" applyProtection="1">
      <alignment horizontal="left" vertical="center"/>
    </xf>
    <xf numFmtId="0" fontId="85" fillId="23" borderId="0" xfId="5" applyFont="1" applyFill="1" applyBorder="1" applyAlignment="1" applyProtection="1">
      <alignment horizontal="center" vertical="center"/>
    </xf>
    <xf numFmtId="0" fontId="64" fillId="28" borderId="100" xfId="5" applyFont="1" applyFill="1" applyBorder="1" applyAlignment="1">
      <alignment horizontal="center"/>
    </xf>
    <xf numFmtId="0" fontId="64" fillId="28" borderId="74" xfId="5" applyFont="1" applyFill="1" applyBorder="1" applyAlignment="1">
      <alignment horizontal="center"/>
    </xf>
    <xf numFmtId="0" fontId="64" fillId="28" borderId="104" xfId="5" applyFont="1" applyFill="1" applyBorder="1" applyAlignment="1">
      <alignment horizontal="center"/>
    </xf>
    <xf numFmtId="0" fontId="64" fillId="28" borderId="28" xfId="5" applyFont="1" applyFill="1" applyBorder="1" applyAlignment="1">
      <alignment horizontal="center"/>
    </xf>
    <xf numFmtId="0" fontId="33" fillId="10" borderId="170" xfId="0" applyFont="1" applyFill="1" applyBorder="1" applyAlignment="1" applyProtection="1">
      <alignment horizontal="center" vertical="center"/>
    </xf>
    <xf numFmtId="0" fontId="33" fillId="10" borderId="171" xfId="0" applyFont="1" applyFill="1" applyBorder="1" applyAlignment="1" applyProtection="1">
      <alignment horizontal="center" vertical="center"/>
    </xf>
    <xf numFmtId="0" fontId="57" fillId="15" borderId="0" xfId="0" applyFont="1" applyFill="1" applyAlignment="1" applyProtection="1">
      <alignment horizontal="left" wrapText="1"/>
    </xf>
    <xf numFmtId="0" fontId="45" fillId="3" borderId="0" xfId="0" applyFont="1" applyFill="1" applyBorder="1" applyAlignment="1" applyProtection="1">
      <alignment horizontal="left" wrapText="1"/>
    </xf>
    <xf numFmtId="0" fontId="33" fillId="10" borderId="166" xfId="0" applyFont="1" applyFill="1" applyBorder="1" applyAlignment="1" applyProtection="1">
      <alignment horizontal="left"/>
    </xf>
    <xf numFmtId="1" fontId="34" fillId="8" borderId="170" xfId="0" applyNumberFormat="1" applyFont="1" applyFill="1" applyBorder="1" applyAlignment="1" applyProtection="1">
      <alignment horizontal="left"/>
    </xf>
    <xf numFmtId="1" fontId="34" fillId="8" borderId="202" xfId="0" applyNumberFormat="1" applyFont="1" applyFill="1" applyBorder="1" applyAlignment="1" applyProtection="1">
      <alignment horizontal="left"/>
    </xf>
    <xf numFmtId="1" fontId="34" fillId="8" borderId="171" xfId="0" applyNumberFormat="1" applyFont="1" applyFill="1" applyBorder="1" applyAlignment="1" applyProtection="1">
      <alignment horizontal="left"/>
    </xf>
    <xf numFmtId="0" fontId="34" fillId="8" borderId="170" xfId="0" applyFont="1" applyFill="1" applyBorder="1" applyAlignment="1" applyProtection="1">
      <alignment horizontal="left" vertical="center"/>
    </xf>
    <xf numFmtId="0" fontId="34" fillId="8" borderId="202" xfId="0" applyFont="1" applyFill="1" applyBorder="1" applyAlignment="1" applyProtection="1">
      <alignment horizontal="left" vertical="center"/>
    </xf>
    <xf numFmtId="0" fontId="34" fillId="8" borderId="171" xfId="0" applyFont="1" applyFill="1" applyBorder="1" applyAlignment="1" applyProtection="1">
      <alignment horizontal="left" vertical="center"/>
    </xf>
    <xf numFmtId="0" fontId="33" fillId="10" borderId="170" xfId="0" applyFont="1" applyFill="1" applyBorder="1" applyAlignment="1" applyProtection="1">
      <alignment horizontal="left" vertical="center"/>
    </xf>
    <xf numFmtId="0" fontId="33" fillId="10" borderId="202" xfId="0" applyFont="1" applyFill="1" applyBorder="1" applyAlignment="1" applyProtection="1">
      <alignment horizontal="left" vertical="center"/>
    </xf>
    <xf numFmtId="0" fontId="33" fillId="10" borderId="171" xfId="0" applyFont="1" applyFill="1" applyBorder="1" applyAlignment="1" applyProtection="1">
      <alignment horizontal="left" vertical="center"/>
    </xf>
    <xf numFmtId="0" fontId="45" fillId="3" borderId="49" xfId="0" applyFont="1" applyFill="1" applyBorder="1" applyAlignment="1" applyProtection="1">
      <alignment horizontal="left" vertical="center"/>
      <protection locked="0"/>
    </xf>
    <xf numFmtId="0" fontId="45" fillId="3" borderId="16" xfId="0" applyFont="1" applyFill="1" applyBorder="1" applyAlignment="1" applyProtection="1">
      <alignment horizontal="left" vertical="center"/>
      <protection locked="0"/>
    </xf>
    <xf numFmtId="15" fontId="45" fillId="3" borderId="16" xfId="0" applyNumberFormat="1" applyFont="1" applyFill="1" applyBorder="1" applyAlignment="1" applyProtection="1">
      <alignment horizontal="left" vertical="center"/>
      <protection locked="0"/>
    </xf>
    <xf numFmtId="3" fontId="34" fillId="8" borderId="170" xfId="0" applyNumberFormat="1" applyFont="1" applyFill="1" applyBorder="1" applyAlignment="1" applyProtection="1">
      <alignment horizontal="left" vertical="center"/>
    </xf>
    <xf numFmtId="3" fontId="34" fillId="8" borderId="202" xfId="0" applyNumberFormat="1" applyFont="1" applyFill="1" applyBorder="1" applyAlignment="1" applyProtection="1">
      <alignment horizontal="left" vertical="center"/>
    </xf>
    <xf numFmtId="3" fontId="34" fillId="8" borderId="171" xfId="0" applyNumberFormat="1" applyFont="1" applyFill="1" applyBorder="1" applyAlignment="1" applyProtection="1">
      <alignment horizontal="left" vertical="center"/>
    </xf>
    <xf numFmtId="1" fontId="34" fillId="8" borderId="13" xfId="0" applyNumberFormat="1" applyFont="1" applyFill="1" applyBorder="1" applyAlignment="1" applyProtection="1">
      <alignment horizontal="left"/>
    </xf>
    <xf numFmtId="1" fontId="34" fillId="8" borderId="16" xfId="0" applyNumberFormat="1" applyFont="1" applyFill="1" applyBorder="1" applyAlignment="1" applyProtection="1">
      <alignment horizontal="left"/>
    </xf>
    <xf numFmtId="1" fontId="34" fillId="8" borderId="6" xfId="0" applyNumberFormat="1" applyFont="1" applyFill="1" applyBorder="1" applyAlignment="1" applyProtection="1">
      <alignment horizontal="left"/>
    </xf>
    <xf numFmtId="0" fontId="57" fillId="23" borderId="0" xfId="0" applyFont="1" applyFill="1" applyAlignment="1" applyProtection="1">
      <alignment horizontal="left" vertical="center" wrapText="1"/>
    </xf>
    <xf numFmtId="0" fontId="33" fillId="10" borderId="13" xfId="0" applyFont="1" applyFill="1" applyBorder="1" applyAlignment="1" applyProtection="1">
      <alignment horizontal="left" vertical="center"/>
    </xf>
    <xf numFmtId="0" fontId="33" fillId="10" borderId="16" xfId="0" applyFont="1" applyFill="1" applyBorder="1" applyAlignment="1" applyProtection="1">
      <alignment horizontal="left" vertical="center"/>
    </xf>
    <xf numFmtId="0" fontId="33" fillId="10" borderId="6" xfId="0" applyFont="1" applyFill="1" applyBorder="1" applyAlignment="1" applyProtection="1">
      <alignment horizontal="left" vertical="center"/>
    </xf>
    <xf numFmtId="0" fontId="34" fillId="8" borderId="13" xfId="0" applyFont="1" applyFill="1" applyBorder="1" applyAlignment="1" applyProtection="1">
      <alignment horizontal="left" vertical="center"/>
    </xf>
    <xf numFmtId="0" fontId="34" fillId="8" borderId="16" xfId="0" applyFont="1" applyFill="1" applyBorder="1" applyAlignment="1" applyProtection="1">
      <alignment horizontal="left" vertical="center"/>
    </xf>
    <xf numFmtId="0" fontId="34" fillId="8" borderId="6" xfId="0" applyFont="1" applyFill="1" applyBorder="1" applyAlignment="1" applyProtection="1">
      <alignment horizontal="left" vertical="center"/>
    </xf>
    <xf numFmtId="0" fontId="45" fillId="0" borderId="49" xfId="0" applyFont="1" applyBorder="1" applyAlignment="1">
      <alignment horizontal="left" vertical="top" wrapText="1"/>
    </xf>
    <xf numFmtId="0" fontId="45" fillId="0" borderId="27" xfId="0" applyFont="1" applyBorder="1" applyAlignment="1">
      <alignment horizontal="left" vertical="top" wrapText="1"/>
    </xf>
    <xf numFmtId="0" fontId="45" fillId="3" borderId="49" xfId="0" applyFont="1" applyFill="1" applyBorder="1" applyAlignment="1" applyProtection="1">
      <alignment horizontal="center"/>
      <protection locked="0"/>
    </xf>
    <xf numFmtId="0" fontId="45" fillId="3" borderId="16" xfId="0" applyFont="1" applyFill="1" applyBorder="1" applyAlignment="1" applyProtection="1">
      <alignment horizontal="center"/>
      <protection locked="0"/>
    </xf>
    <xf numFmtId="0" fontId="33" fillId="10" borderId="1" xfId="0" applyFont="1" applyFill="1" applyBorder="1" applyAlignment="1" applyProtection="1">
      <alignment horizontal="left"/>
    </xf>
    <xf numFmtId="3" fontId="34" fillId="8" borderId="13" xfId="0" applyNumberFormat="1" applyFont="1" applyFill="1" applyBorder="1" applyAlignment="1" applyProtection="1">
      <alignment horizontal="left" vertical="center"/>
    </xf>
    <xf numFmtId="3" fontId="34" fillId="8" borderId="16" xfId="0" applyNumberFormat="1" applyFont="1" applyFill="1" applyBorder="1" applyAlignment="1" applyProtection="1">
      <alignment horizontal="left" vertical="center"/>
    </xf>
    <xf numFmtId="3" fontId="34" fillId="8" borderId="6" xfId="0" applyNumberFormat="1" applyFont="1" applyFill="1" applyBorder="1" applyAlignment="1" applyProtection="1">
      <alignment horizontal="left" vertical="center"/>
    </xf>
    <xf numFmtId="0" fontId="94" fillId="16" borderId="166" xfId="18" applyFont="1" applyFill="1" applyBorder="1" applyAlignment="1">
      <alignment horizontal="center" vertical="center"/>
    </xf>
    <xf numFmtId="0" fontId="94" fillId="23" borderId="170" xfId="18" applyFont="1" applyFill="1" applyBorder="1" applyAlignment="1">
      <alignment horizontal="center" vertical="center"/>
    </xf>
    <xf numFmtId="0" fontId="94" fillId="23" borderId="171" xfId="18" applyFont="1" applyFill="1" applyBorder="1" applyAlignment="1">
      <alignment horizontal="center" vertical="center"/>
    </xf>
    <xf numFmtId="0" fontId="14" fillId="8" borderId="42" xfId="0" applyFont="1" applyFill="1" applyBorder="1" applyAlignment="1" applyProtection="1">
      <alignment horizontal="center"/>
    </xf>
    <xf numFmtId="0" fontId="14" fillId="8" borderId="34" xfId="0" applyFont="1" applyFill="1" applyBorder="1" applyAlignment="1" applyProtection="1">
      <alignment horizontal="center"/>
    </xf>
    <xf numFmtId="0" fontId="14" fillId="0" borderId="13" xfId="0" applyFont="1" applyBorder="1" applyAlignment="1" applyProtection="1">
      <alignment horizontal="left"/>
      <protection locked="0"/>
    </xf>
    <xf numFmtId="0" fontId="14" fillId="0" borderId="16" xfId="0" applyFont="1" applyBorder="1" applyAlignment="1" applyProtection="1">
      <alignment horizontal="left"/>
      <protection locked="0"/>
    </xf>
    <xf numFmtId="0" fontId="14" fillId="0" borderId="6" xfId="0" applyFont="1" applyBorder="1" applyAlignment="1" applyProtection="1">
      <alignment horizontal="left"/>
      <protection locked="0"/>
    </xf>
    <xf numFmtId="0" fontId="14" fillId="8" borderId="42" xfId="0" quotePrefix="1" applyFont="1" applyFill="1" applyBorder="1" applyAlignment="1" applyProtection="1">
      <alignment horizontal="left" wrapText="1"/>
    </xf>
    <xf numFmtId="0" fontId="14" fillId="8" borderId="34" xfId="0" quotePrefix="1" applyFont="1" applyFill="1" applyBorder="1" applyAlignment="1" applyProtection="1">
      <alignment horizontal="left" wrapText="1"/>
    </xf>
    <xf numFmtId="0" fontId="14" fillId="8" borderId="46" xfId="0" quotePrefix="1" applyFont="1" applyFill="1" applyBorder="1" applyAlignment="1" applyProtection="1">
      <alignment horizontal="left" wrapText="1"/>
    </xf>
    <xf numFmtId="0" fontId="14" fillId="0" borderId="40" xfId="0" applyFont="1" applyFill="1" applyBorder="1" applyAlignment="1" applyProtection="1">
      <alignment horizontal="center" vertical="center"/>
    </xf>
    <xf numFmtId="0" fontId="14" fillId="0" borderId="33" xfId="0" applyFont="1" applyFill="1" applyBorder="1" applyAlignment="1" applyProtection="1">
      <alignment horizontal="center" vertical="center"/>
    </xf>
    <xf numFmtId="0" fontId="21" fillId="0" borderId="48" xfId="0" applyFont="1" applyBorder="1" applyAlignment="1" applyProtection="1">
      <alignment horizontal="left" wrapText="1"/>
    </xf>
    <xf numFmtId="0" fontId="13" fillId="2" borderId="66" xfId="0" applyFont="1" applyFill="1" applyBorder="1" applyAlignment="1" applyProtection="1">
      <alignment horizontal="left" vertical="center"/>
    </xf>
    <xf numFmtId="0" fontId="13" fillId="2" borderId="44" xfId="0" applyFont="1" applyFill="1" applyBorder="1" applyAlignment="1" applyProtection="1">
      <alignment horizontal="left" vertical="center"/>
    </xf>
    <xf numFmtId="0" fontId="13" fillId="2" borderId="110" xfId="0" applyFont="1" applyFill="1" applyBorder="1" applyAlignment="1" applyProtection="1">
      <alignment horizontal="left" vertical="center"/>
    </xf>
    <xf numFmtId="0" fontId="15" fillId="4" borderId="76" xfId="0" applyFont="1" applyFill="1" applyBorder="1" applyAlignment="1" applyProtection="1">
      <alignment horizontal="left" vertical="center" indent="1"/>
    </xf>
    <xf numFmtId="0" fontId="15" fillId="4" borderId="8" xfId="0" applyFont="1" applyFill="1" applyBorder="1" applyAlignment="1" applyProtection="1">
      <alignment horizontal="left" vertical="center" indent="1"/>
    </xf>
    <xf numFmtId="0" fontId="15" fillId="4" borderId="77" xfId="0" applyFont="1" applyFill="1" applyBorder="1" applyAlignment="1" applyProtection="1">
      <alignment horizontal="left" vertical="center" indent="1"/>
    </xf>
    <xf numFmtId="0" fontId="16" fillId="4" borderId="100" xfId="0" applyFont="1" applyFill="1" applyBorder="1" applyAlignment="1" applyProtection="1">
      <alignment horizontal="left" vertical="center" indent="1"/>
    </xf>
    <xf numFmtId="0" fontId="16" fillId="4" borderId="74" xfId="0" applyFont="1" applyFill="1" applyBorder="1" applyAlignment="1" applyProtection="1">
      <alignment horizontal="left" vertical="center" indent="1"/>
    </xf>
    <xf numFmtId="0" fontId="16" fillId="4" borderId="75" xfId="0" applyFont="1" applyFill="1" applyBorder="1" applyAlignment="1" applyProtection="1">
      <alignment horizontal="left" vertical="center" indent="1"/>
    </xf>
    <xf numFmtId="0" fontId="16" fillId="4" borderId="84" xfId="0" applyFont="1" applyFill="1" applyBorder="1" applyAlignment="1" applyProtection="1">
      <alignment horizontal="left" vertical="center"/>
    </xf>
    <xf numFmtId="0" fontId="16" fillId="4" borderId="89" xfId="0" applyFont="1" applyFill="1" applyBorder="1" applyAlignment="1" applyProtection="1">
      <alignment horizontal="left" vertical="center"/>
    </xf>
    <xf numFmtId="0" fontId="16" fillId="4" borderId="98" xfId="0" applyFont="1" applyFill="1" applyBorder="1" applyAlignment="1" applyProtection="1">
      <alignment horizontal="left" vertical="center"/>
    </xf>
    <xf numFmtId="0" fontId="18" fillId="2" borderId="84" xfId="0" applyFont="1" applyFill="1" applyBorder="1" applyAlignment="1" applyProtection="1">
      <alignment horizontal="left"/>
    </xf>
    <xf numFmtId="0" fontId="18" fillId="2" borderId="89" xfId="0" applyFont="1" applyFill="1" applyBorder="1" applyAlignment="1" applyProtection="1">
      <alignment horizontal="left"/>
    </xf>
    <xf numFmtId="0" fontId="18" fillId="2" borderId="98" xfId="0" applyFont="1" applyFill="1" applyBorder="1" applyAlignment="1" applyProtection="1">
      <alignment horizontal="left"/>
    </xf>
    <xf numFmtId="0" fontId="13" fillId="0" borderId="45" xfId="0" applyFont="1" applyFill="1" applyBorder="1" applyAlignment="1" applyProtection="1">
      <alignment horizontal="center"/>
    </xf>
    <xf numFmtId="0" fontId="13" fillId="0" borderId="44" xfId="0" applyFont="1" applyFill="1" applyBorder="1" applyAlignment="1" applyProtection="1">
      <alignment horizontal="center"/>
    </xf>
    <xf numFmtId="0" fontId="15" fillId="0" borderId="0" xfId="0" applyFont="1" applyFill="1" applyBorder="1" applyAlignment="1" applyProtection="1">
      <alignment horizontal="left" wrapText="1"/>
    </xf>
    <xf numFmtId="0" fontId="6" fillId="0" borderId="59" xfId="0" applyFont="1" applyBorder="1" applyAlignment="1" applyProtection="1">
      <alignment wrapText="1"/>
    </xf>
    <xf numFmtId="0" fontId="14" fillId="0" borderId="27" xfId="0" applyFont="1" applyFill="1" applyBorder="1" applyAlignment="1" applyProtection="1">
      <alignment horizontal="left" vertical="center" wrapText="1"/>
    </xf>
    <xf numFmtId="0" fontId="14" fillId="0" borderId="49" xfId="0" applyFont="1" applyFill="1" applyBorder="1" applyAlignment="1" applyProtection="1">
      <alignment horizontal="left" vertical="center" wrapText="1"/>
    </xf>
    <xf numFmtId="0" fontId="14" fillId="0" borderId="66" xfId="0" applyFont="1" applyBorder="1" applyAlignment="1" applyProtection="1">
      <alignment vertical="top" wrapText="1"/>
      <protection locked="0"/>
    </xf>
    <xf numFmtId="0" fontId="14" fillId="0" borderId="44" xfId="0" applyFont="1" applyBorder="1" applyAlignment="1" applyProtection="1">
      <alignment vertical="top" wrapText="1"/>
      <protection locked="0"/>
    </xf>
    <xf numFmtId="0" fontId="14" fillId="0" borderId="73" xfId="0" applyFont="1" applyBorder="1" applyAlignment="1" applyProtection="1">
      <alignment vertical="top" wrapText="1"/>
      <protection locked="0"/>
    </xf>
    <xf numFmtId="0" fontId="14" fillId="0" borderId="7" xfId="0" applyFont="1" applyBorder="1" applyAlignment="1" applyProtection="1">
      <alignment vertical="top" wrapText="1"/>
      <protection locked="0"/>
    </xf>
    <xf numFmtId="0" fontId="14" fillId="0" borderId="10" xfId="0" applyFont="1" applyBorder="1" applyAlignment="1" applyProtection="1">
      <alignment vertical="top" wrapText="1"/>
      <protection locked="0"/>
    </xf>
    <xf numFmtId="0" fontId="14" fillId="0" borderId="99" xfId="0" applyFont="1" applyBorder="1" applyAlignment="1" applyProtection="1">
      <alignment vertical="top" wrapText="1"/>
      <protection locked="0"/>
    </xf>
    <xf numFmtId="0" fontId="92" fillId="7" borderId="96" xfId="0" applyFont="1" applyFill="1" applyBorder="1" applyAlignment="1" applyProtection="1">
      <alignment horizontal="center" wrapText="1"/>
    </xf>
    <xf numFmtId="0" fontId="92" fillId="7" borderId="8" xfId="0" applyFont="1" applyFill="1" applyBorder="1" applyAlignment="1" applyProtection="1">
      <alignment horizontal="center" wrapText="1"/>
    </xf>
    <xf numFmtId="0" fontId="92" fillId="7" borderId="77" xfId="0" applyFont="1" applyFill="1" applyBorder="1" applyAlignment="1" applyProtection="1">
      <alignment horizontal="center" wrapText="1"/>
    </xf>
    <xf numFmtId="0" fontId="92" fillId="7" borderId="124" xfId="0" applyFont="1" applyFill="1" applyBorder="1" applyAlignment="1" applyProtection="1">
      <alignment horizontal="center" wrapText="1"/>
    </xf>
    <xf numFmtId="0" fontId="92" fillId="7" borderId="16" xfId="0" applyFont="1" applyFill="1" applyBorder="1" applyAlignment="1" applyProtection="1">
      <alignment horizontal="center" wrapText="1"/>
    </xf>
    <xf numFmtId="0" fontId="92" fillId="7" borderId="61" xfId="0" applyFont="1" applyFill="1" applyBorder="1" applyAlignment="1" applyProtection="1">
      <alignment horizontal="center" wrapText="1"/>
    </xf>
  </cellXfs>
  <cellStyles count="21">
    <cellStyle name="Comma" xfId="1" builtinId="3"/>
    <cellStyle name="Comma 2" xfId="2"/>
    <cellStyle name="Comma 3" xfId="3"/>
    <cellStyle name="Comma 4" xfId="4"/>
    <cellStyle name="Currency" xfId="12" builtinId="4"/>
    <cellStyle name="Currency 2" xfId="16"/>
    <cellStyle name="Currency 3" xfId="17"/>
    <cellStyle name="Good" xfId="8" builtinId="26"/>
    <cellStyle name="Input" xfId="11" builtinId="20"/>
    <cellStyle name="Neutral" xfId="9" builtinId="28"/>
    <cellStyle name="Normal" xfId="0" builtinId="0"/>
    <cellStyle name="Normal 10" xfId="19"/>
    <cellStyle name="Normal 2" xfId="5"/>
    <cellStyle name="Normal 2 11 2" xfId="20"/>
    <cellStyle name="Normal 3" xfId="13"/>
    <cellStyle name="Normal 3 7" xfId="15"/>
    <cellStyle name="Normal 4 6" xfId="18"/>
    <cellStyle name="Normal_Template for Summary budgets Generic - draft 1 - 4 mar 08" xfId="6"/>
    <cellStyle name="Output" xfId="10" builtinId="21"/>
    <cellStyle name="Percent" xfId="7" builtinId="5"/>
    <cellStyle name="Percent 2" xfId="14"/>
  </cellStyles>
  <dxfs count="91">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numFmt numFmtId="185" formatCode="[$€-2]\ #,##0.00;[Red]\-[$€-2]\ #,##0.0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86" formatCode="[$€-2]\ #,##0;[Red]\-[$€-2]\ #,##0"/>
    </dxf>
    <dxf>
      <fill>
        <patternFill>
          <bgColor rgb="FFFF0000"/>
        </patternFill>
      </fill>
    </dxf>
    <dxf>
      <fill>
        <patternFill>
          <bgColor rgb="FFFF0000"/>
        </patternFill>
      </fill>
    </dxf>
    <dxf>
      <numFmt numFmtId="186" formatCode="[$€-2]\ #,##0;[Red]\-[$€-2]\ #,##0"/>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2"/>
        </patternFill>
      </fill>
    </dxf>
    <dxf>
      <fill>
        <patternFill>
          <bgColor indexed="26"/>
        </patternFill>
      </fill>
    </dxf>
    <dxf>
      <fill>
        <patternFill>
          <bgColor indexed="22"/>
        </patternFill>
      </fill>
    </dxf>
    <dxf>
      <fill>
        <patternFill>
          <bgColor indexed="26"/>
        </patternFill>
      </fill>
    </dxf>
    <dxf>
      <fill>
        <patternFill>
          <bgColor indexed="22"/>
        </patternFill>
      </fill>
    </dxf>
    <dxf>
      <fill>
        <patternFill>
          <bgColor indexed="26"/>
        </patternFill>
      </fill>
    </dxf>
    <dxf>
      <font>
        <b/>
        <i val="0"/>
        <condense val="0"/>
        <extend val="0"/>
        <color indexed="10"/>
      </font>
    </dxf>
    <dxf>
      <font>
        <b val="0"/>
        <i val="0"/>
        <condense val="0"/>
        <extend val="0"/>
        <color indexed="10"/>
      </font>
    </dxf>
    <dxf>
      <font>
        <b val="0"/>
        <i val="0"/>
        <condense val="0"/>
        <extend val="0"/>
        <color indexed="10"/>
      </font>
    </dxf>
    <dxf>
      <font>
        <b/>
        <i val="0"/>
        <condense val="0"/>
        <extend val="0"/>
        <color indexed="10"/>
      </font>
    </dxf>
    <dxf>
      <font>
        <b val="0"/>
        <i val="0"/>
        <condense val="0"/>
        <extend val="0"/>
        <color indexed="10"/>
      </font>
    </dxf>
    <dxf>
      <font>
        <b/>
        <i val="0"/>
        <condense val="0"/>
        <extend val="0"/>
        <color indexed="10"/>
      </font>
    </dxf>
    <dxf>
      <font>
        <b val="0"/>
        <i val="0"/>
        <condense val="0"/>
        <extend val="0"/>
        <color indexed="10"/>
      </font>
    </dxf>
    <dxf>
      <font>
        <b/>
        <i val="0"/>
        <condense val="0"/>
        <extend val="0"/>
        <color indexed="10"/>
      </font>
    </dxf>
    <dxf>
      <font>
        <b val="0"/>
        <i val="0"/>
        <condense val="0"/>
        <extend val="0"/>
        <color indexed="10"/>
      </font>
    </dxf>
    <dxf>
      <font>
        <b/>
        <i val="0"/>
        <condense val="0"/>
        <extend val="0"/>
        <color indexed="10"/>
      </font>
    </dxf>
    <dxf>
      <numFmt numFmtId="186" formatCode="[$€-2]\ #,##0;[Red]\-[$€-2]\ #,##0"/>
    </dxf>
    <dxf>
      <numFmt numFmtId="186" formatCode="[$€-2]\ #,##0;[Red]\-[$€-2]\ #,##0"/>
    </dxf>
    <dxf>
      <numFmt numFmtId="186" formatCode="[$€-2]\ #,##0;[Red]\-[$€-2]\ #,##0"/>
    </dxf>
    <dxf>
      <numFmt numFmtId="186" formatCode="[$€-2]\ #,##0;[Red]\-[$€-2]\ #,##0"/>
    </dxf>
    <dxf>
      <numFmt numFmtId="186" formatCode="[$€-2]\ #,##0;[Red]\-[$€-2]\ #,##0"/>
    </dxf>
    <dxf>
      <numFmt numFmtId="185" formatCode="[$€-2]\ #,##0.00;[Red]\-[$€-2]\ #,##0.00"/>
    </dxf>
    <dxf>
      <numFmt numFmtId="185" formatCode="[$€-2]\ #,##0.00;[Red]\-[$€-2]\ #,##0.00"/>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mruColors>
      <color rgb="FFCCFFCC"/>
      <color rgb="FFFFFF99"/>
      <color rgb="FFC0C0C0"/>
      <color rgb="FFC1F4BA"/>
      <color rgb="FF3FAF01"/>
      <color rgb="FF00FF00"/>
      <color rgb="FFA5EA36"/>
      <color rgb="FF00CCFF"/>
      <color rgb="FF02AE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8.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externalLink" Target="externalLinks/externalLink10.xml"/><Relationship Id="rId20" Type="http://schemas.openxmlformats.org/officeDocument/2006/relationships/worksheet" Target="worksheets/sheet20.xml"/><Relationship Id="rId41" Type="http://schemas.openxmlformats.org/officeDocument/2006/relationships/externalLink" Target="externalLinks/externalLink5.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582706</xdr:colOff>
      <xdr:row>0</xdr:row>
      <xdr:rowOff>123264</xdr:rowOff>
    </xdr:from>
    <xdr:to>
      <xdr:col>14</xdr:col>
      <xdr:colOff>503331</xdr:colOff>
      <xdr:row>0</xdr:row>
      <xdr:rowOff>431239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32941" y="123264"/>
          <a:ext cx="2587625" cy="307975"/>
        </a:xfrm>
        <a:prstGeom prst="rect">
          <a:avLst/>
        </a:prstGeom>
        <a:noFill/>
        <a:ln>
          <a:noFill/>
        </a:ln>
        <a:extLs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dmeteorfs.gf.theglobalfund.org\UserDesktops\Users\jntreh\AppData\Local\Microsoft\Windows\Temporary%20Internet%20Files\Content.Outlook\N94QXR0L\HP_Board%20Approved_2014Q2_Final%20valida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odmeteorfs.gf.theglobalfund.org\UserDesktops\Contracts\Cost%20and%20Pricing\Final%20Budgets\Global%20Fund\Mali\2014.05%20NFM%20Submission\GF%20Mali%20Phase%201%20&amp;%202%20NFM%20internal%20hybrid_2014.07.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f\afaye\Desktop\MALI_Global%20Fund%20Budget%20Template%202014-07-11-revised%20by%20PS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f\DKapodistria\Desktop\PUDR%20template%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f\afaye\Desktop\Desktop%20Files%2017042012\SLE%20Summary%20Budget%20Phase%20%202%20Malaria_2701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rodmeteorfs.gf.theglobalfund.org\UserDesktops\Users\adas\AppData\Local\Microsoft\Windows\Temporary%20Internet%20Files\Content.Outlook\0O09I2GP\Master%20data%20in%20Perf%20Fwk%20Budget%20PSM%20(except%20PSM%20specific)%202015-06-03%2017h.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rodmeteorfs.gf.theglobalfund.org\UserDesktops\Users\aabouatme\AppData\Local\Microsoft\Windows\Temporary%20Internet%20Files\Content.IE5\W0OJ3YPY\Core_PUDR_Form_e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rodmeteorfs.gf.theglobalfund.org\UserDesktops\Users\chenneuse\AppData\Local\Microsoft\Windows\Temporary%20Internet%20Files\Content.Outlook\LX8CLMNA\Malaria_Financial%20Reporting%20Template_Jun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rodmeteorfs.gf.theglobalfund.org\UserDesktops\Users\chenneuse\AppData\Local\Microsoft\Windows\Temporary%20Internet%20Files\Content.Outlook\LX8CLMNA\TB_Financial%20Reporting%20Template_Jun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tndowa/AppData/Local/Microsoft/Windows/Temporary%20Internet%20Files/Content.Outlook/VI1FMFSV/KHM-T-CENAT_Progress%20Report%20Disbursement_31Dec2015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approved (delta)"/>
      <sheetName val="Funding Approved GFS"/>
      <sheetName val="866DE43A3B1D483C9DB27C716352610"/>
      <sheetName val="Bf3p1"/>
      <sheetName val="Check_BA"/>
      <sheetName val="Check_BA (2)"/>
      <sheetName val="Waterfall_Before"/>
      <sheetName val="Load_BA"/>
      <sheetName val="Load_adHoc"/>
      <sheetName val="Load_Transfer"/>
      <sheetName val="Load_Transfer (2)"/>
      <sheetName val="Waterfall_After"/>
      <sheetName val="Nigeria"/>
      <sheetName val="Review BA 2014Q2"/>
      <sheetName val="ADJUST-&gt;"/>
      <sheetName val="GID_29697_Phase1"/>
      <sheetName val="GID_29697_Phase2"/>
      <sheetName val="GID_100006_IMPP1"/>
      <sheetName val="GID_579_RCC2"/>
      <sheetName val="PHL_DTB"/>
      <sheetName val="Sheet11"/>
      <sheetName val="Sheet11 (3)"/>
      <sheetName val="Sheet11 (2)"/>
      <sheetName val="Currency 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ange Page Information"/>
      <sheetName val="GF-Definitions"/>
      <sheetName val="GF-Instructions"/>
      <sheetName val="Interventions"/>
      <sheetName val="CostInputs"/>
      <sheetName val="CostGroupings"/>
      <sheetName val="Range Page"/>
      <sheetName val="GF-Cover"/>
      <sheetName val="GF-Recipients"/>
      <sheetName val="GF Objectives"/>
      <sheetName val="GF-Assumptions"/>
      <sheetName val="Assumptions-HR"/>
      <sheetName val="Detailed Assumptions"/>
      <sheetName val="Assumptions-Standard Unit Rate"/>
      <sheetName val="OLD Detailed Assumptions"/>
      <sheetName val="Sum of Old Detailed"/>
      <sheetName val="GF Module Interventions"/>
      <sheetName val="GF-Detailed Budget"/>
      <sheetName val="GF-Incremental"/>
      <sheetName val="GF-Summary Budget"/>
      <sheetName val="Summary Cost Inputs"/>
      <sheetName val="Setup"/>
      <sheetName val="NFM Detailed Budget"/>
      <sheetName val="NFM Budget Summary"/>
      <sheetName val="NFM QTR Summary"/>
      <sheetName val="PSI Summary by Year"/>
      <sheetName val="PSI Summary by Intervention"/>
      <sheetName val="ICR Summary"/>
      <sheetName val="PSI Int Detailed Roll-up"/>
      <sheetName val="START PSI---&gt;"/>
      <sheetName val="PSI Int A - routine"/>
      <sheetName val="PSI Int B - mass"/>
      <sheetName val="PSI Int C"/>
      <sheetName val="PSI Int D"/>
      <sheetName val="PSI Int E"/>
      <sheetName val="PSI Int F"/>
      <sheetName val="PSI Int G"/>
      <sheetName val="PSI Int H"/>
      <sheetName val="PSI Int I"/>
      <sheetName val="PSI Int J"/>
      <sheetName val="PSI Int K"/>
      <sheetName val="PSI Int L"/>
      <sheetName val="PSI Int M"/>
      <sheetName val="PSI Int N"/>
      <sheetName val="PSI Int O"/>
      <sheetName val="PSI Int P"/>
      <sheetName val="PSI Int Q"/>
      <sheetName val="PSI Int R"/>
      <sheetName val="---&gt;END PS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8">
          <cell r="A38">
            <v>7.0000000000000007E-2</v>
          </cell>
        </row>
        <row r="39">
          <cell r="A39">
            <v>0.03</v>
          </cell>
        </row>
        <row r="47">
          <cell r="A47">
            <v>0.77148300000000003</v>
          </cell>
        </row>
        <row r="48">
          <cell r="A48">
            <v>655.95699999999999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up"/>
      <sheetName val="Detailed Budget"/>
      <sheetName val="Assumptions TRC"/>
      <sheetName val="Assumptions HR"/>
      <sheetName val="Assumptions Other"/>
      <sheetName val="Budget Summary"/>
      <sheetName val="Rank unique Mod-Int-PR"/>
      <sheetName val="Concept Note Module Budget"/>
      <sheetName val="Country"/>
      <sheetName val="Recipient"/>
      <sheetName val="Currencies"/>
      <sheetName val="Assumptions"/>
      <sheetName val="CatCmp"/>
      <sheetName val="CatModules"/>
      <sheetName val="ModInCmp"/>
      <sheetName val="CatInt"/>
      <sheetName val="Budget Lines"/>
      <sheetName val="ActivityConcat"/>
      <sheetName val="Translations"/>
      <sheetName val="CostGroup"/>
      <sheetName val="Cost Inputs"/>
    </sheetNames>
    <sheetDataSet>
      <sheetData sheetId="0" refreshError="1"/>
      <sheetData sheetId="1">
        <row r="4">
          <cell r="B4" t="str">
            <v>Malaria</v>
          </cell>
        </row>
        <row r="10">
          <cell r="B10" t="str">
            <v>EUR</v>
          </cell>
        </row>
        <row r="11">
          <cell r="B11" t="str">
            <v>XOF</v>
          </cell>
        </row>
        <row r="12">
          <cell r="B12" t="str">
            <v>USD</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A2" t="str">
            <v>Detailed workings</v>
          </cell>
        </row>
        <row r="3">
          <cell r="A3" t="str">
            <v>Historical cost</v>
          </cell>
        </row>
        <row r="4">
          <cell r="A4" t="str">
            <v>Quote from supplier</v>
          </cell>
        </row>
        <row r="5">
          <cell r="A5" t="str">
            <v>Recent invoice</v>
          </cell>
        </row>
        <row r="6">
          <cell r="A6" t="str">
            <v>PSM Products &amp; Costs</v>
          </cell>
        </row>
      </sheetData>
      <sheetData sheetId="13">
        <row r="1">
          <cell r="C1" t="str">
            <v>Label</v>
          </cell>
          <cell r="D1" t="str">
            <v>Component en</v>
          </cell>
          <cell r="E1" t="str">
            <v>Component fr</v>
          </cell>
          <cell r="F1" t="str">
            <v>Component es</v>
          </cell>
          <cell r="G1" t="str">
            <v>Component ru</v>
          </cell>
          <cell r="H1" t="str">
            <v>Cost Input</v>
          </cell>
        </row>
        <row r="2">
          <cell r="C2" t="str">
            <v>HIV/AIDS</v>
          </cell>
          <cell r="D2" t="str">
            <v>HIV/AIDS</v>
          </cell>
          <cell r="E2" t="str">
            <v>VIH/SIDA</v>
          </cell>
          <cell r="F2" t="str">
            <v>VIH/SIDA</v>
          </cell>
          <cell r="G2" t="str">
            <v>ВИЧ/СПИД</v>
          </cell>
          <cell r="H2">
            <v>0</v>
          </cell>
        </row>
        <row r="3">
          <cell r="C3" t="str">
            <v>Tuberculosis</v>
          </cell>
          <cell r="D3" t="str">
            <v>Tuberculosis</v>
          </cell>
          <cell r="E3" t="str">
            <v>Tuberculose</v>
          </cell>
          <cell r="F3" t="str">
            <v>Tuberculosis</v>
          </cell>
          <cell r="G3" t="str">
            <v>Туберкулез</v>
          </cell>
          <cell r="H3">
            <v>1</v>
          </cell>
        </row>
        <row r="4">
          <cell r="C4" t="str">
            <v>Malaria</v>
          </cell>
          <cell r="D4" t="str">
            <v>Malaria</v>
          </cell>
          <cell r="E4" t="str">
            <v>Paludisme</v>
          </cell>
          <cell r="F4" t="str">
            <v>Malaria</v>
          </cell>
          <cell r="G4" t="str">
            <v>Малярия</v>
          </cell>
          <cell r="H4">
            <v>2</v>
          </cell>
        </row>
        <row r="5">
          <cell r="C5" t="str">
            <v>HIV/TB</v>
          </cell>
          <cell r="D5" t="str">
            <v>HIV/TB</v>
          </cell>
          <cell r="E5" t="str">
            <v>VIH/TB</v>
          </cell>
          <cell r="F5" t="str">
            <v>VIH/TB</v>
          </cell>
          <cell r="G5" t="str">
            <v>ВИЧ/TБ</v>
          </cell>
          <cell r="H5">
            <v>3</v>
          </cell>
        </row>
        <row r="6">
          <cell r="C6" t="str">
            <v>HSS</v>
          </cell>
          <cell r="D6" t="str">
            <v>HSS</v>
          </cell>
          <cell r="E6" t="str">
            <v>RSS</v>
          </cell>
          <cell r="F6" t="str">
            <v>FSS</v>
          </cell>
          <cell r="G6" t="str">
            <v>УСЗ</v>
          </cell>
          <cell r="H6">
            <v>4</v>
          </cell>
        </row>
      </sheetData>
      <sheetData sheetId="14"/>
      <sheetData sheetId="15">
        <row r="1">
          <cell r="A1" t="str">
            <v>CatModRowNbr</v>
          </cell>
        </row>
        <row r="2">
          <cell r="A2">
            <v>13</v>
          </cell>
          <cell r="C2" t="str">
            <v>Vector control</v>
          </cell>
        </row>
        <row r="3">
          <cell r="A3">
            <v>14</v>
          </cell>
        </row>
        <row r="4">
          <cell r="A4">
            <v>15</v>
          </cell>
        </row>
        <row r="5">
          <cell r="A5">
            <v>16</v>
          </cell>
        </row>
        <row r="6">
          <cell r="A6">
            <v>17</v>
          </cell>
        </row>
        <row r="7">
          <cell r="A7">
            <v>18</v>
          </cell>
        </row>
        <row r="8">
          <cell r="A8">
            <v>19</v>
          </cell>
        </row>
        <row r="9">
          <cell r="A9">
            <v>20</v>
          </cell>
        </row>
        <row r="10">
          <cell r="A10">
            <v>21</v>
          </cell>
        </row>
        <row r="11">
          <cell r="A11">
            <v>22</v>
          </cell>
        </row>
        <row r="12">
          <cell r="A12">
            <v>23</v>
          </cell>
        </row>
        <row r="13">
          <cell r="A13">
            <v>24</v>
          </cell>
        </row>
        <row r="14">
          <cell r="A14">
            <v>25</v>
          </cell>
        </row>
        <row r="15">
          <cell r="A15">
            <v>26</v>
          </cell>
        </row>
        <row r="16">
          <cell r="A16">
            <v>27</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sheetData>
      <sheetData sheetId="16"/>
      <sheetData sheetId="17">
        <row r="2">
          <cell r="J2" t="str">
            <v>PSI</v>
          </cell>
        </row>
        <row r="3">
          <cell r="J3" t="str">
            <v>PNLP</v>
          </cell>
        </row>
        <row r="4">
          <cell r="J4" t="str">
            <v>MRTC</v>
          </cell>
        </row>
        <row r="5">
          <cell r="J5" t="str">
            <v/>
          </cell>
        </row>
        <row r="6">
          <cell r="J6" t="str">
            <v/>
          </cell>
        </row>
        <row r="7">
          <cell r="J7" t="str">
            <v/>
          </cell>
        </row>
        <row r="8">
          <cell r="J8" t="str">
            <v/>
          </cell>
        </row>
        <row r="9">
          <cell r="J9" t="str">
            <v/>
          </cell>
        </row>
        <row r="10">
          <cell r="J10" t="str">
            <v/>
          </cell>
        </row>
        <row r="11">
          <cell r="J11" t="str">
            <v/>
          </cell>
        </row>
        <row r="12">
          <cell r="J12" t="str">
            <v/>
          </cell>
        </row>
        <row r="13">
          <cell r="J13" t="str">
            <v/>
          </cell>
        </row>
        <row r="14">
          <cell r="J14" t="str">
            <v/>
          </cell>
        </row>
        <row r="15">
          <cell r="J15" t="str">
            <v/>
          </cell>
        </row>
        <row r="16">
          <cell r="J16" t="str">
            <v/>
          </cell>
        </row>
        <row r="17">
          <cell r="J17" t="str">
            <v/>
          </cell>
        </row>
        <row r="18">
          <cell r="J18" t="str">
            <v/>
          </cell>
        </row>
        <row r="19">
          <cell r="J19" t="str">
            <v/>
          </cell>
        </row>
        <row r="20">
          <cell r="J20" t="str">
            <v/>
          </cell>
        </row>
      </sheetData>
      <sheetData sheetId="18" refreshError="1"/>
      <sheetData sheetId="19">
        <row r="1">
          <cell r="C1">
            <v>0</v>
          </cell>
        </row>
      </sheetData>
      <sheetData sheetId="20">
        <row r="1">
          <cell r="A1" t="str">
            <v>ID</v>
          </cell>
        </row>
      </sheetData>
      <sheetData sheetId="21">
        <row r="2">
          <cell r="S2">
            <v>46</v>
          </cell>
        </row>
        <row r="3">
          <cell r="N3" t="str">
            <v>1.1 Salaries - program management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PR_Programmatic Progress_1A"/>
      <sheetName val="PR Programmatic Progress 1C"/>
      <sheetName val="PR_Grant Management_2"/>
      <sheetName val="PR_Total PR Cash Outflow_3A"/>
      <sheetName val="EFR Malaria Financial Data_3B"/>
      <sheetName val="EFR TB Financial Data_3B"/>
      <sheetName val="EFR HIV AIDS Financial Data_3B"/>
      <sheetName val="PR_Procurement Info_4"/>
      <sheetName val="PR_Cash Reconciliation_5A"/>
      <sheetName val="PR_Disbursement Request_5B"/>
      <sheetName val="PR_Overall Performance_6"/>
      <sheetName val="PR_Cash Request_7A&amp;B"/>
      <sheetName val="PR_Bank Details_7C"/>
      <sheetName val="PR_Annex_SR-Financials"/>
      <sheetName val="Checklist"/>
      <sheetName val="LFA Programmatic Progress 1C"/>
      <sheetName val="LFA_Grant Management_2"/>
      <sheetName val="LFA_Total PR Cash Outflow_3A"/>
      <sheetName val="LFA_EFR Review_3B"/>
      <sheetName val="LFA_Procurement Info_4"/>
      <sheetName val="LFA_Findings&amp;Recommendations"/>
      <sheetName val="LFA_Cash Reconciliation_5A"/>
      <sheetName val="LFA_Disbursement Recommend_5B"/>
      <sheetName val="Sheet1"/>
      <sheetName val="LFA_Overall Performance_6"/>
      <sheetName val="LFA_DisbursementRecommendation7"/>
      <sheetName val="LFA_Bank Details_7C"/>
      <sheetName val="LFA_Annex-SR Financials"/>
      <sheetName val="Sheet3"/>
      <sheetName val="Annex for additional info"/>
      <sheetName val="Memo HIV"/>
      <sheetName val="Memo TB"/>
      <sheetName val="Memo Malaria"/>
      <sheetName val="Definitions-lists-EFR"/>
      <sheetName val="Sheet2"/>
      <sheetName val="PR RFR_7"/>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2">
          <cell r="A2" t="str">
            <v>please select…</v>
          </cell>
        </row>
        <row r="3">
          <cell r="A3" t="str">
            <v>Prevention:  Behavioral Change Communication - Mass media</v>
          </cell>
        </row>
        <row r="4">
          <cell r="A4" t="str">
            <v>Prevention:  Behavioral Change Communication - community outreach</v>
          </cell>
        </row>
        <row r="5">
          <cell r="A5" t="str">
            <v>Prevention: Insecticide-treated nets (ITNs)</v>
          </cell>
        </row>
        <row r="6">
          <cell r="A6" t="str">
            <v>Prevention: Malaria prevention during pregnancy</v>
          </cell>
        </row>
        <row r="7">
          <cell r="A7" t="str">
            <v>Prevention: Vector control (other than ITNs)</v>
          </cell>
        </row>
        <row r="8">
          <cell r="A8" t="str">
            <v>Prevention: other - specify</v>
          </cell>
        </row>
        <row r="9">
          <cell r="A9" t="str">
            <v>Treatment: Prompt, effective anti-malarial treatment</v>
          </cell>
        </row>
        <row r="10">
          <cell r="A10" t="str">
            <v>Treatment: Home based management of malaria</v>
          </cell>
        </row>
        <row r="11">
          <cell r="A11" t="str">
            <v>Treatment: Diagnosis</v>
          </cell>
        </row>
        <row r="12">
          <cell r="A12" t="str">
            <v>Treatment: other - specify</v>
          </cell>
        </row>
        <row r="13">
          <cell r="A13" t="str">
            <v>Supportive environment: Monitoring drug resistance</v>
          </cell>
        </row>
        <row r="14">
          <cell r="A14" t="str">
            <v>Supportive environment: Monitoring insecticide resistance</v>
          </cell>
        </row>
        <row r="15">
          <cell r="A15" t="str">
            <v>Supportive environment: Coordination and partnership development (national, community, public-private)</v>
          </cell>
        </row>
        <row r="16">
          <cell r="A16" t="str">
            <v>Supportive environment: other - specify</v>
          </cell>
        </row>
        <row r="17">
          <cell r="A17" t="str">
            <v>Supportive environment: Program management and administration</v>
          </cell>
        </row>
        <row r="18">
          <cell r="A18" t="str">
            <v>HSS: Service delivery</v>
          </cell>
        </row>
        <row r="19">
          <cell r="A19" t="str">
            <v>HSS: Human resources</v>
          </cell>
        </row>
        <row r="20">
          <cell r="A20" t="str">
            <v>HSS: Community Systems Strengthening</v>
          </cell>
        </row>
        <row r="21">
          <cell r="A21" t="str">
            <v>HSS: Information system &amp; Operational research</v>
          </cell>
        </row>
        <row r="22">
          <cell r="A22" t="str">
            <v>HSS: Infrastructure</v>
          </cell>
        </row>
        <row r="23">
          <cell r="A23" t="str">
            <v>HSS: Procurement and Supply management</v>
          </cell>
        </row>
        <row r="24">
          <cell r="A24" t="str">
            <v>HSS: other - specify</v>
          </cell>
        </row>
      </sheetData>
      <sheetData sheetId="34">
        <row r="21">
          <cell r="A21" t="str">
            <v>Please Select…</v>
          </cell>
        </row>
        <row r="22">
          <cell r="A22" t="str">
            <v>Prevention</v>
          </cell>
        </row>
        <row r="23">
          <cell r="A23" t="str">
            <v>Treatment</v>
          </cell>
        </row>
        <row r="24">
          <cell r="A24" t="str">
            <v>Supportive Environment</v>
          </cell>
        </row>
        <row r="25">
          <cell r="A25" t="str">
            <v>Health System Strengthening (HSS)</v>
          </cell>
        </row>
        <row r="58">
          <cell r="A58" t="str">
            <v>Please Select…</v>
          </cell>
        </row>
        <row r="59">
          <cell r="A59" t="str">
            <v>FBO</v>
          </cell>
        </row>
        <row r="60">
          <cell r="A60" t="str">
            <v>NGO/CBO/Academic</v>
          </cell>
        </row>
        <row r="61">
          <cell r="A61" t="str">
            <v>Private Sector</v>
          </cell>
        </row>
        <row r="62">
          <cell r="A62" t="str">
            <v>Ministry Health (MoH)</v>
          </cell>
        </row>
        <row r="63">
          <cell r="A63" t="str">
            <v>Other Government</v>
          </cell>
        </row>
        <row r="64">
          <cell r="A64" t="str">
            <v>UNDP</v>
          </cell>
        </row>
        <row r="65">
          <cell r="A65" t="str">
            <v>Other Multilateral Organization</v>
          </cell>
        </row>
      </sheetData>
      <sheetData sheetId="35" refreshError="1"/>
      <sheetData sheetId="3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ummary GF"/>
      <sheetName val="Definition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 log"/>
      <sheetName val="CatFiscalCycle"/>
      <sheetName val="CatTerritory"/>
      <sheetName val="CatRecipient"/>
      <sheetName val="IndDisaggrGrpInImpact"/>
      <sheetName val="IndDisaggrGrpInOutcome"/>
      <sheetName val="IndDisaggrGrpInCov"/>
      <sheetName val="CovAggrDataTypeInCov"/>
      <sheetName val="ModInCmp"/>
      <sheetName val="ImpactInCmp"/>
      <sheetName val="OutcomeInCmp"/>
      <sheetName val="DataSrcInCmp"/>
      <sheetName val="CatCmp"/>
      <sheetName val="CatModules"/>
      <sheetName val="CatInt"/>
      <sheetName val="CatImpact"/>
      <sheetName val="CatOutcome"/>
      <sheetName val="CatCoverage"/>
      <sheetName val="CatDataSrc"/>
      <sheetName val="CatIndDisaggrGrp"/>
      <sheetName val="CatIndDisaggrGrpValues"/>
      <sheetName val="CatCovAggrDataType"/>
      <sheetName val="CatCovGeoArea"/>
      <sheetName val="CatWPTM-Score"/>
      <sheetName val="CoverageDisaggregationData"/>
      <sheetName val="Data"/>
      <sheetName val="Indicateurs Couverture_1B"/>
      <sheetName val="Intervention By Modules"/>
      <sheetName val="EFR Data"/>
      <sheetName val="Indicateurs Impact Effet_1A"/>
      <sheetName val="ImpactOutcomeDisaggData"/>
      <sheetName val="Coverage Indicators"/>
      <sheetName val="LFA_ImpactOutcome Indicators_1A"/>
      <sheetName val="Definitions-lists-EFR"/>
      <sheetName val="Memo Malaria"/>
      <sheetName val="PR_Programmatic Progress_1A"/>
      <sheetName val="PR_Total PR Cash Outflow_3A"/>
    </sheetNames>
    <sheetDataSet>
      <sheetData sheetId="0" refreshError="1">
        <row r="1">
          <cell r="D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PR_Grant Management_2"/>
      <sheetName val="PR_Total PR Cash Outflow_3A"/>
      <sheetName val="EFR Malaria Financial Data_3B"/>
      <sheetName val="EFR TB Financial Data_3B"/>
      <sheetName val="EFR HIV AIDS Financial Data_3B"/>
      <sheetName val="PR_Procurement Info_4"/>
      <sheetName val="PR_Cash Reconciliation_5A"/>
      <sheetName val="PR_Disbursement Request_5B"/>
      <sheetName val="PR_Overall Performance_6"/>
      <sheetName val="PR_Cash Request_7A&amp;B"/>
      <sheetName val="PR_Bank Details_7C"/>
      <sheetName val="PR_Annex_SR-Financials"/>
      <sheetName val="Checklist"/>
      <sheetName val="LFA_Programmatic Progress_1A"/>
      <sheetName val="LFA_Programmatic Progress_1B"/>
      <sheetName val="LFA_Grant Management_2"/>
      <sheetName val="LFA_Total PR Cash Outflow_3A"/>
      <sheetName val="LFA_EFR Review_3B"/>
      <sheetName val="LFA_Procurement Info_4"/>
      <sheetName val="LFA_Findings&amp;Recommendations"/>
      <sheetName val="LFA_Cash Reconciliation_5A"/>
      <sheetName val="LFA_Disbursement Recommend_5B"/>
      <sheetName val="Sheet1"/>
      <sheetName val="LFA_Overall Performance_6"/>
      <sheetName val="LFA_DisbursementRecommendation7"/>
      <sheetName val="LFA_Bank Details_7C"/>
      <sheetName val="LFA_Annex-SR Financials"/>
      <sheetName val="Annex for additional info"/>
      <sheetName val="Memo HIV"/>
      <sheetName val="Memo TB"/>
      <sheetName val="Memo Malaria"/>
      <sheetName val="Definitions-lists-EFR"/>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
          <cell r="A2" t="str">
            <v>Please select…</v>
          </cell>
        </row>
        <row r="3">
          <cell r="A3" t="str">
            <v>Prevention: Behavioral Change Communication - Mass media</v>
          </cell>
        </row>
        <row r="4">
          <cell r="A4" t="str">
            <v>Prevention: Behavioral Change Communication - community outreach</v>
          </cell>
        </row>
        <row r="5">
          <cell r="A5" t="str">
            <v>Prevention: Condom distribution</v>
          </cell>
        </row>
        <row r="6">
          <cell r="A6" t="str">
            <v xml:space="preserve">Prevention: Counseling and Testing </v>
          </cell>
        </row>
        <row r="7">
          <cell r="A7" t="str">
            <v>Prevention: PMTCT</v>
          </cell>
        </row>
        <row r="8">
          <cell r="A8" t="str">
            <v>Prevention: Post-exposure prophylaxis (PEP)</v>
          </cell>
        </row>
        <row r="9">
          <cell r="A9" t="str">
            <v>Prevention: STI diagnosis and treatment</v>
          </cell>
        </row>
        <row r="10">
          <cell r="A10" t="str">
            <v>Prevention: Blood safety and universal precaution</v>
          </cell>
        </row>
        <row r="11">
          <cell r="A11" t="str">
            <v>Treatment: Antiretroviral treatment (ARV) and monitoring</v>
          </cell>
        </row>
        <row r="12">
          <cell r="A12" t="str">
            <v>Treatment: Prophylaxis and treatment for opportunistic infections</v>
          </cell>
        </row>
        <row r="13">
          <cell r="A13" t="str">
            <v>Care and support: Care and support for the chronically ill</v>
          </cell>
        </row>
        <row r="14">
          <cell r="A14" t="str">
            <v>Care and support: Support for orphans and vulnerable children</v>
          </cell>
        </row>
        <row r="15">
          <cell r="A15" t="str">
            <v xml:space="preserve">TB/HIV collaborative activities: HIV care and support for HIV-positive TB patients </v>
          </cell>
        </row>
        <row r="16">
          <cell r="A16" t="str">
            <v>Supportive environment: Policy development including workplace policy</v>
          </cell>
        </row>
        <row r="17">
          <cell r="A17" t="str">
            <v xml:space="preserve">Supportive environment: Strengthening of civil society and institutional capacity building </v>
          </cell>
        </row>
        <row r="18">
          <cell r="A18" t="str">
            <v>Supportive environment: Stigma reduction in all settings</v>
          </cell>
        </row>
        <row r="19">
          <cell r="A19" t="str">
            <v>Supportive environment: Program management and administration</v>
          </cell>
        </row>
        <row r="20">
          <cell r="A20" t="str">
            <v>HSS: Service delivery</v>
          </cell>
        </row>
        <row r="21">
          <cell r="A21" t="str">
            <v>HSS: Human resources</v>
          </cell>
        </row>
        <row r="22">
          <cell r="A22" t="str">
            <v>HSS: Community Systems Strengthening</v>
          </cell>
        </row>
        <row r="23">
          <cell r="A23" t="str">
            <v>HSS: Information system &amp; Operational research</v>
          </cell>
        </row>
        <row r="24">
          <cell r="A24" t="str">
            <v>HSS: Infrastructure</v>
          </cell>
        </row>
        <row r="25">
          <cell r="A25" t="str">
            <v>HSS: Procurement and Supply management</v>
          </cell>
        </row>
        <row r="26">
          <cell r="A26" t="str">
            <v>HSS: Other, specify</v>
          </cell>
        </row>
      </sheetData>
      <sheetData sheetId="30"/>
      <sheetData sheetId="31"/>
      <sheetData sheetId="32"/>
      <sheetData sheetId="3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ARIA_Financial Data"/>
      <sheetName val="Definitions"/>
      <sheetName val="Annex 1"/>
      <sheetName val="Annex 2"/>
      <sheetName val="Annex 3"/>
    </sheetNames>
    <sheetDataSet>
      <sheetData sheetId="0"/>
      <sheetData sheetId="1">
        <row r="28">
          <cell r="C28" t="str">
            <v>Please select…</v>
          </cell>
        </row>
        <row r="29">
          <cell r="C29" t="str">
            <v>Prevention: Behavioral Change Communication - Mass Media</v>
          </cell>
        </row>
        <row r="30">
          <cell r="C30" t="str">
            <v>Prevention: Behavioral Change Communication - Community Outreach</v>
          </cell>
        </row>
        <row r="31">
          <cell r="C31" t="str">
            <v>Prevention: Insecticide-treated nets (ITNs)</v>
          </cell>
        </row>
        <row r="32">
          <cell r="C32" t="str">
            <v>Prevention: Malaria in pregnancy</v>
          </cell>
        </row>
        <row r="33">
          <cell r="C33" t="str">
            <v>Prevention: Vector control (other than ITNs)</v>
          </cell>
        </row>
        <row r="34">
          <cell r="C34" t="str">
            <v>Prevention: other - specify</v>
          </cell>
        </row>
        <row r="35">
          <cell r="C35" t="str">
            <v>Treatment: Prompt, effective antimalarial treatment</v>
          </cell>
        </row>
        <row r="36">
          <cell r="C36" t="str">
            <v>Treatment: Home-based management of malaria</v>
          </cell>
        </row>
        <row r="37">
          <cell r="C37" t="str">
            <v>Treatment: Diagnosis</v>
          </cell>
        </row>
        <row r="38">
          <cell r="C38" t="str">
            <v>Treatment: other - specify</v>
          </cell>
        </row>
        <row r="39">
          <cell r="C39" t="str">
            <v>Supportive Environment: Monitoring drug resistance</v>
          </cell>
        </row>
        <row r="40">
          <cell r="C40" t="str">
            <v>Supportive environment: Monitoring insecticide resistance</v>
          </cell>
        </row>
        <row r="41">
          <cell r="C41" t="str">
            <v>Supportive Environment: Coordination and partnership development (national, community, public-private)</v>
          </cell>
        </row>
        <row r="42">
          <cell r="C42" t="str">
            <v>Supportive environment: other - specify</v>
          </cell>
        </row>
        <row r="43">
          <cell r="C43" t="str">
            <v>Supportive environment: Program management and administration</v>
          </cell>
        </row>
        <row r="44">
          <cell r="C44" t="str">
            <v>HSS: Service delivery</v>
          </cell>
        </row>
        <row r="45">
          <cell r="C45" t="str">
            <v>HSS: Human resources</v>
          </cell>
        </row>
        <row r="46">
          <cell r="C46" t="str">
            <v>HSS: Community Systems Strengthening</v>
          </cell>
        </row>
        <row r="47">
          <cell r="C47" t="str">
            <v>HSS: Information system &amp; Operational research</v>
          </cell>
        </row>
        <row r="48">
          <cell r="C48" t="str">
            <v>HSS: Infrastructure</v>
          </cell>
        </row>
        <row r="49">
          <cell r="C49" t="str">
            <v>HSS: Procurement and Supply management</v>
          </cell>
        </row>
        <row r="50">
          <cell r="C50" t="str">
            <v>HSS: other - specify</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_Financial Data"/>
      <sheetName val="Definitions"/>
      <sheetName val="Annex 1"/>
      <sheetName val="Annex 2"/>
      <sheetName val="Annex 3"/>
    </sheetNames>
    <sheetDataSet>
      <sheetData sheetId="0"/>
      <sheetData sheetId="1">
        <row r="39">
          <cell r="C39" t="str">
            <v>Please select…</v>
          </cell>
        </row>
        <row r="40">
          <cell r="C40" t="str">
            <v>Improving diagnosis</v>
          </cell>
        </row>
        <row r="41">
          <cell r="C41" t="str">
            <v>Standardized treatment, patient support and patient charter</v>
          </cell>
        </row>
        <row r="42">
          <cell r="C42" t="str">
            <v>Procurement and Supply management</v>
          </cell>
        </row>
        <row r="43">
          <cell r="C43" t="str">
            <v>M&amp;E</v>
          </cell>
        </row>
        <row r="44">
          <cell r="C44" t="str">
            <v>TB/HIV</v>
          </cell>
        </row>
        <row r="45">
          <cell r="C45" t="str">
            <v>MDR-TB</v>
          </cell>
        </row>
        <row r="46">
          <cell r="C46" t="str">
            <v>High-risk groups</v>
          </cell>
        </row>
        <row r="47">
          <cell r="C47" t="str">
            <v>HSS (beyond TB)</v>
          </cell>
        </row>
        <row r="48">
          <cell r="C48" t="str">
            <v>PAL (Practical Approach to Lung Health)</v>
          </cell>
        </row>
        <row r="49">
          <cell r="C49" t="str">
            <v>PPM / ISTC (Public-Public, Public-Private Mix (PPM) approaches and International standards for TB care)</v>
          </cell>
        </row>
        <row r="50">
          <cell r="C50" t="str">
            <v>ACSM (Advocacy, communication and social mobilization)</v>
          </cell>
        </row>
        <row r="51">
          <cell r="C51" t="str">
            <v>Community TB care</v>
          </cell>
        </row>
        <row r="52">
          <cell r="C52" t="str">
            <v>Programme-based operational research</v>
          </cell>
        </row>
        <row r="53">
          <cell r="C53" t="str">
            <v>Other - specify</v>
          </cell>
        </row>
        <row r="54">
          <cell r="C54" t="str">
            <v>Supportive environment: Program management and administration</v>
          </cell>
        </row>
      </sheetData>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verSheet"/>
      <sheetName val="Admin Sheet"/>
      <sheetName val="Impact Outcome Indicators_1A"/>
      <sheetName val="Disaggregation_1A"/>
      <sheetName val="Coverage Indicators_1B"/>
      <sheetName val="Disaggregation_1B"/>
      <sheetName val="WPTM_1C"/>
      <sheetName val="PR Cash Reconciliation_2A,B,C,D"/>
      <sheetName val="PRCashReconADMIN"/>
      <sheetName val="SR_Cash Reconciliation_2E"/>
      <sheetName val="Budget Variance_2F"/>
      <sheetName val="Procurement_3"/>
      <sheetName val="Grant Management_4"/>
      <sheetName val="PR-LFA Evaluation_5"/>
      <sheetName val="LFA_Findings&amp;Recommendations_6"/>
      <sheetName val="PR Expenditure_7A"/>
      <sheetName val="LFA Expenditure_7B"/>
      <sheetName val="CashForecastADMIN"/>
      <sheetName val="Cash Forecast_8A"/>
      <sheetName val=" Request and Recommendation_8B"/>
      <sheetName val="PR Authorization_9A"/>
      <sheetName val="LFA Authorization_9B"/>
      <sheetName val="Financial Triggers_10"/>
      <sheetName val="apttusmetadata"/>
    </sheetNames>
    <sheetDataSet>
      <sheetData sheetId="0" refreshError="1"/>
      <sheetData sheetId="1">
        <row r="9">
          <cell r="F9" t="str">
            <v>Period of Financial Reporting</v>
          </cell>
          <cell r="I9" t="str">
            <v>Beginning Date:</v>
          </cell>
          <cell r="K9" t="str">
            <v>End Date: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79998168889431442"/>
  </sheetPr>
  <dimension ref="A1:P39"/>
  <sheetViews>
    <sheetView zoomScale="75" zoomScaleNormal="75" zoomScaleSheetLayoutView="70" workbookViewId="0">
      <selection activeCell="L14" sqref="L14"/>
    </sheetView>
  </sheetViews>
  <sheetFormatPr defaultColWidth="9.140625" defaultRowHeight="12.75" x14ac:dyDescent="0.2"/>
  <cols>
    <col min="1" max="1" width="6.140625" style="467" customWidth="1"/>
    <col min="2" max="2" width="1.140625" style="310" customWidth="1"/>
    <col min="3" max="3" width="49.85546875" style="310" customWidth="1"/>
    <col min="4" max="4" width="70.5703125" style="310" customWidth="1"/>
    <col min="5" max="7" width="9.140625" style="310"/>
    <col min="8" max="8" width="37.5703125" style="310" customWidth="1"/>
    <col min="9" max="9" width="23.85546875" style="310" customWidth="1"/>
    <col min="10" max="10" width="18" style="310" customWidth="1"/>
    <col min="11" max="11" width="12.140625" style="310" bestFit="1" customWidth="1"/>
    <col min="12" max="12" width="21.85546875" style="310" customWidth="1"/>
    <col min="13" max="15" width="9.140625" style="310"/>
    <col min="16" max="16" width="13.42578125" style="310" bestFit="1" customWidth="1"/>
    <col min="17" max="16384" width="9.140625" style="310"/>
  </cols>
  <sheetData>
    <row r="1" spans="1:16" ht="48" customHeight="1" x14ac:dyDescent="0.2">
      <c r="A1" s="1575" t="str">
        <f>IF(CoverSheet!J13="","Progress Report","Progress Report with Disbursement Request")</f>
        <v>Progress Report with Disbursement Request</v>
      </c>
      <c r="B1" s="1575"/>
      <c r="C1" s="1575"/>
      <c r="D1" s="1575"/>
      <c r="E1" s="1575"/>
      <c r="F1" s="1575"/>
      <c r="G1" s="1575"/>
      <c r="H1" s="1575"/>
      <c r="I1" s="1575"/>
      <c r="J1" s="1575"/>
      <c r="K1" s="1575"/>
      <c r="L1" s="1575"/>
      <c r="M1" s="1582"/>
      <c r="N1" s="1582"/>
      <c r="O1" s="1582"/>
      <c r="P1" s="1524">
        <v>42785</v>
      </c>
    </row>
    <row r="2" spans="1:16" ht="135" customHeight="1" x14ac:dyDescent="0.2">
      <c r="A2" s="1576" t="s">
        <v>1310</v>
      </c>
      <c r="B2" s="1577"/>
      <c r="C2" s="1577"/>
      <c r="D2" s="1577"/>
      <c r="E2" s="1577"/>
      <c r="F2" s="1577"/>
      <c r="G2" s="1577"/>
      <c r="H2" s="1577"/>
      <c r="I2" s="1577"/>
      <c r="J2" s="1577"/>
      <c r="K2" s="1577"/>
      <c r="L2" s="1577"/>
      <c r="M2" s="1577"/>
      <c r="N2" s="1577"/>
      <c r="O2" s="1578"/>
    </row>
    <row r="3" spans="1:16" s="467" customFormat="1" ht="96.75" customHeight="1" x14ac:dyDescent="0.2">
      <c r="A3" s="1579"/>
      <c r="B3" s="1580"/>
      <c r="C3" s="1580"/>
      <c r="D3" s="1580"/>
      <c r="E3" s="1580"/>
      <c r="F3" s="1580"/>
      <c r="G3" s="1580"/>
      <c r="H3" s="1580"/>
      <c r="I3" s="1580"/>
      <c r="J3" s="1580"/>
      <c r="K3" s="1580"/>
      <c r="L3" s="1580"/>
      <c r="M3" s="1580"/>
      <c r="N3" s="1580"/>
      <c r="O3" s="1581"/>
    </row>
    <row r="4" spans="1:16" s="467" customFormat="1" ht="32.25" customHeight="1" x14ac:dyDescent="0.2">
      <c r="A4" s="484" t="s">
        <v>37</v>
      </c>
      <c r="B4" s="433"/>
      <c r="C4" s="419"/>
      <c r="D4" s="446"/>
      <c r="E4" s="447"/>
      <c r="F4" s="447"/>
      <c r="G4" s="447"/>
      <c r="H4" s="506"/>
      <c r="I4" s="506"/>
      <c r="J4" s="506"/>
      <c r="K4" s="506"/>
      <c r="L4" s="506"/>
    </row>
    <row r="5" spans="1:16" s="467" customFormat="1" ht="15" x14ac:dyDescent="0.2">
      <c r="A5" s="1572" t="s">
        <v>25</v>
      </c>
      <c r="B5" s="1573"/>
      <c r="C5" s="1574"/>
      <c r="D5" s="327" t="s">
        <v>1390</v>
      </c>
      <c r="E5" s="449"/>
      <c r="F5" s="1257" t="s">
        <v>1288</v>
      </c>
      <c r="G5" s="1467"/>
      <c r="H5" s="1466"/>
      <c r="I5" s="1466"/>
      <c r="J5" s="1466"/>
      <c r="K5" s="1466"/>
      <c r="L5" s="1468"/>
    </row>
    <row r="6" spans="1:16" s="467" customFormat="1" ht="14.25" x14ac:dyDescent="0.2">
      <c r="A6" s="1572" t="s">
        <v>1082</v>
      </c>
      <c r="B6" s="1573"/>
      <c r="C6" s="1574"/>
      <c r="D6" s="327" t="s">
        <v>341</v>
      </c>
      <c r="E6" s="449"/>
      <c r="F6" s="983" t="s">
        <v>129</v>
      </c>
      <c r="G6" s="983"/>
      <c r="H6" s="983"/>
      <c r="I6" s="983" t="s">
        <v>108</v>
      </c>
      <c r="J6" s="1528">
        <v>42552</v>
      </c>
      <c r="K6" s="982" t="s">
        <v>121</v>
      </c>
      <c r="L6" s="1528">
        <v>42735</v>
      </c>
    </row>
    <row r="7" spans="1:16" s="467" customFormat="1" ht="14.25" x14ac:dyDescent="0.2">
      <c r="A7" s="1572" t="s">
        <v>1141</v>
      </c>
      <c r="B7" s="1573"/>
      <c r="C7" s="1574"/>
      <c r="D7" s="333" t="s">
        <v>1391</v>
      </c>
      <c r="E7" s="449"/>
    </row>
    <row r="8" spans="1:16" s="467" customFormat="1" ht="14.25" x14ac:dyDescent="0.2">
      <c r="A8" s="1572" t="s">
        <v>106</v>
      </c>
      <c r="B8" s="1573"/>
      <c r="C8" s="1574"/>
      <c r="D8" s="1555" t="s">
        <v>1394</v>
      </c>
      <c r="E8" s="449"/>
      <c r="F8" s="964"/>
      <c r="G8" s="964"/>
      <c r="H8" s="964"/>
      <c r="I8" s="964"/>
      <c r="J8" s="965"/>
      <c r="K8" s="505"/>
      <c r="L8" s="965"/>
    </row>
    <row r="9" spans="1:16" s="467" customFormat="1" ht="15" x14ac:dyDescent="0.2">
      <c r="A9" s="1572" t="s">
        <v>1202</v>
      </c>
      <c r="B9" s="1573"/>
      <c r="C9" s="1574"/>
      <c r="D9" s="448" t="s">
        <v>1392</v>
      </c>
      <c r="E9" s="449"/>
      <c r="F9" s="1583" t="s">
        <v>1289</v>
      </c>
      <c r="G9" s="1584"/>
      <c r="H9" s="1584"/>
      <c r="I9" s="1584"/>
      <c r="J9" s="1584"/>
      <c r="K9" s="1584"/>
      <c r="L9" s="1585"/>
    </row>
    <row r="10" spans="1:16" s="467" customFormat="1" ht="14.25" x14ac:dyDescent="0.2">
      <c r="A10" s="1572" t="s">
        <v>126</v>
      </c>
      <c r="B10" s="1573"/>
      <c r="C10" s="1574"/>
      <c r="D10" s="923">
        <v>42552</v>
      </c>
      <c r="E10" s="449"/>
      <c r="F10" s="1258" t="s">
        <v>1290</v>
      </c>
      <c r="G10" s="983"/>
      <c r="H10" s="983"/>
      <c r="I10" s="983" t="s">
        <v>108</v>
      </c>
      <c r="J10" s="1528">
        <v>42552</v>
      </c>
      <c r="K10" s="982" t="s">
        <v>121</v>
      </c>
      <c r="L10" s="1528">
        <v>42735</v>
      </c>
    </row>
    <row r="11" spans="1:16" s="467" customFormat="1" ht="14.25" x14ac:dyDescent="0.2">
      <c r="A11" s="1572" t="s">
        <v>107</v>
      </c>
      <c r="B11" s="1573"/>
      <c r="C11" s="1574"/>
      <c r="D11" s="448" t="s">
        <v>1335</v>
      </c>
      <c r="E11" s="449"/>
      <c r="F11" s="447"/>
      <c r="G11" s="447"/>
      <c r="H11" s="506"/>
      <c r="I11" s="506"/>
      <c r="J11" s="506"/>
      <c r="K11" s="506"/>
      <c r="L11" s="506"/>
    </row>
    <row r="12" spans="1:16" ht="18" customHeight="1" x14ac:dyDescent="0.2">
      <c r="A12" s="588"/>
      <c r="B12" s="589"/>
      <c r="C12" s="589"/>
      <c r="D12" s="589"/>
      <c r="E12" s="449"/>
      <c r="F12" s="1470" t="s">
        <v>104</v>
      </c>
      <c r="G12" s="1467"/>
      <c r="H12" s="1466"/>
      <c r="I12" s="1466"/>
      <c r="J12" s="1469"/>
      <c r="K12" s="1466"/>
      <c r="L12" s="1468"/>
    </row>
    <row r="13" spans="1:16" s="467" customFormat="1" ht="18" customHeight="1" x14ac:dyDescent="0.2">
      <c r="A13" s="470"/>
      <c r="B13" s="470"/>
      <c r="C13" s="485"/>
      <c r="D13" s="589"/>
      <c r="E13" s="966"/>
      <c r="F13" s="984" t="s">
        <v>131</v>
      </c>
      <c r="G13" s="984"/>
      <c r="H13" s="982"/>
      <c r="I13" s="983" t="s">
        <v>108</v>
      </c>
      <c r="J13" s="1528">
        <v>42736</v>
      </c>
      <c r="K13" s="982" t="s">
        <v>121</v>
      </c>
      <c r="L13" s="1528">
        <v>43100</v>
      </c>
      <c r="M13" s="589"/>
      <c r="N13" s="589"/>
      <c r="O13" s="589"/>
    </row>
    <row r="14" spans="1:16" s="467" customFormat="1" ht="18" customHeight="1" x14ac:dyDescent="0.2">
      <c r="A14" s="470"/>
      <c r="B14" s="470"/>
      <c r="C14" s="468"/>
      <c r="D14" s="589"/>
      <c r="E14" s="449"/>
      <c r="F14" s="1258" t="s">
        <v>1291</v>
      </c>
      <c r="G14" s="985"/>
      <c r="H14" s="983"/>
      <c r="I14" s="983" t="s">
        <v>108</v>
      </c>
      <c r="J14" s="1528">
        <v>43101</v>
      </c>
      <c r="K14" s="982" t="s">
        <v>121</v>
      </c>
      <c r="L14" s="1528">
        <v>43190</v>
      </c>
    </row>
    <row r="15" spans="1:16" s="467" customFormat="1" ht="79.5" customHeight="1" x14ac:dyDescent="0.2">
      <c r="A15" s="469"/>
      <c r="B15" s="313"/>
      <c r="D15" s="1305"/>
      <c r="E15" s="988"/>
      <c r="F15" s="988"/>
      <c r="G15" s="988"/>
      <c r="H15" s="506"/>
      <c r="I15" s="506"/>
      <c r="J15" s="506"/>
      <c r="K15" s="506"/>
      <c r="L15" s="506"/>
    </row>
    <row r="16" spans="1:16" ht="29.25" customHeight="1" x14ac:dyDescent="0.2">
      <c r="A16" s="469"/>
      <c r="B16" s="314"/>
      <c r="F16" s="956"/>
      <c r="G16" s="956"/>
      <c r="H16" s="589"/>
      <c r="I16" s="589"/>
      <c r="J16" s="589"/>
      <c r="K16" s="589"/>
      <c r="L16" s="589"/>
    </row>
    <row r="17" spans="1:12" ht="9.75" customHeight="1" x14ac:dyDescent="0.2">
      <c r="A17" s="469"/>
      <c r="B17" s="314"/>
      <c r="D17" s="467"/>
      <c r="F17" s="447"/>
      <c r="G17" s="447"/>
      <c r="H17" s="470"/>
      <c r="I17" s="467"/>
      <c r="J17" s="467"/>
      <c r="K17" s="467"/>
      <c r="L17" s="467"/>
    </row>
    <row r="18" spans="1:12" ht="24" customHeight="1" x14ac:dyDescent="0.2">
      <c r="A18" s="469"/>
      <c r="B18" s="314"/>
      <c r="D18" s="467"/>
      <c r="G18" s="315"/>
    </row>
    <row r="19" spans="1:12" ht="34.5" customHeight="1" x14ac:dyDescent="0.2">
      <c r="D19" s="467"/>
      <c r="G19" s="316"/>
    </row>
    <row r="20" spans="1:12" ht="45" customHeight="1" x14ac:dyDescent="0.2"/>
    <row r="21" spans="1:12" ht="44.25" customHeight="1" x14ac:dyDescent="0.2">
      <c r="J21" s="467"/>
    </row>
    <row r="22" spans="1:12" ht="93.75" customHeight="1" x14ac:dyDescent="0.2"/>
    <row r="23" spans="1:12" ht="31.5" customHeight="1" x14ac:dyDescent="0.2">
      <c r="A23" s="469"/>
      <c r="B23" s="316"/>
    </row>
    <row r="24" spans="1:12" ht="27.75" customHeight="1" x14ac:dyDescent="0.25">
      <c r="A24" s="469"/>
      <c r="B24" s="312"/>
    </row>
    <row r="25" spans="1:12" ht="50.25" customHeight="1" x14ac:dyDescent="0.2">
      <c r="A25" s="469"/>
      <c r="B25" s="313"/>
    </row>
    <row r="26" spans="1:12" ht="15.75" customHeight="1" x14ac:dyDescent="0.25">
      <c r="A26" s="466"/>
      <c r="B26" s="466"/>
    </row>
    <row r="27" spans="1:12" ht="32.25" customHeight="1" x14ac:dyDescent="0.25">
      <c r="B27" s="466"/>
    </row>
    <row r="28" spans="1:12" ht="10.5" customHeight="1" x14ac:dyDescent="0.2">
      <c r="B28" s="467"/>
    </row>
    <row r="29" spans="1:12" ht="12.75" customHeight="1" x14ac:dyDescent="0.2">
      <c r="B29" s="467"/>
    </row>
    <row r="37" spans="6:6" x14ac:dyDescent="0.2">
      <c r="F37" s="428"/>
    </row>
    <row r="38" spans="6:6" x14ac:dyDescent="0.2">
      <c r="F38" s="428"/>
    </row>
    <row r="39" spans="6:6" x14ac:dyDescent="0.2">
      <c r="F39" s="428"/>
    </row>
  </sheetData>
  <sheetProtection algorithmName="SHA-512" hashValue="s2RHqvV/DONbtcYRaQ1SA7c72POHw25ZcLmHEOsOac/MvEH6LqOtqNRwfa/eUkFQfJ84fu38/HoHgTXx2tRHVw==" saltValue="bPT5v6tSt5fUyhVLKwyF+w==" spinCount="100000" sheet="1" objects="1" scenarios="1" selectLockedCells="1"/>
  <customSheetViews>
    <customSheetView guid="{E26F941C-F347-432D-B4B3-73B25F002075}" scale="75" showPageBreaks="1" fitToPage="1" printArea="1">
      <selection activeCell="G16" sqref="G16"/>
      <pageMargins left="0.74803149606299213" right="0.74803149606299213" top="0.98425196850393704" bottom="0.98425196850393704" header="0.51181102362204722" footer="0.51181102362204722"/>
      <printOptions horizontalCentered="1"/>
      <pageSetup paperSize="9" scale="87" orientation="landscape" r:id="rId1"/>
      <headerFooter alignWithMargins="0">
        <oddFooter>&amp;L&amp;9SD 3.1A - Form, Ongoing DR/PU and LFA Review and Recommendation_v2.1 February 2006&amp;R&amp;9Page &amp;P of &amp;N</oddFooter>
      </headerFooter>
    </customSheetView>
  </customSheetViews>
  <mergeCells count="11">
    <mergeCell ref="A10:C10"/>
    <mergeCell ref="A11:C11"/>
    <mergeCell ref="A1:L1"/>
    <mergeCell ref="A5:C5"/>
    <mergeCell ref="A6:C6"/>
    <mergeCell ref="A7:C7"/>
    <mergeCell ref="A8:C8"/>
    <mergeCell ref="A9:C9"/>
    <mergeCell ref="A2:O3"/>
    <mergeCell ref="M1:O1"/>
    <mergeCell ref="F9:L9"/>
  </mergeCells>
  <phoneticPr fontId="0" type="noConversion"/>
  <dataValidations count="2">
    <dataValidation type="list" allowBlank="1" showInputMessage="1" showErrorMessage="1" sqref="D6">
      <formula1>Component</formula1>
    </dataValidation>
    <dataValidation type="list" allowBlank="1" showInputMessage="1" showErrorMessage="1" sqref="D11">
      <formula1>"Select, USD, EUR"</formula1>
    </dataValidation>
  </dataValidations>
  <printOptions horizontalCentered="1" verticalCentered="1"/>
  <pageMargins left="0.23622047244094491" right="0.23622047244094491" top="0.74803149606299213" bottom="0.74803149606299213" header="0.31496062992125984" footer="0.31496062992125984"/>
  <pageSetup paperSize="9" scale="49" orientation="landscape" r:id="rId2"/>
  <headerFooter alignWithMargins="0">
    <oddFooter>&amp;A</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1"/>
  </sheetPr>
  <dimension ref="A1:AY48"/>
  <sheetViews>
    <sheetView showGridLines="0" view="pageBreakPreview" zoomScale="55" zoomScaleNormal="55" zoomScaleSheetLayoutView="55" workbookViewId="0">
      <selection activeCell="X10" sqref="X10:Z11"/>
    </sheetView>
  </sheetViews>
  <sheetFormatPr defaultColWidth="9.140625" defaultRowHeight="12.75" outlineLevelRow="1" x14ac:dyDescent="0.2"/>
  <cols>
    <col min="1" max="1" width="1.42578125" style="417" customWidth="1"/>
    <col min="2" max="2" width="9.140625" style="417" hidden="1" customWidth="1"/>
    <col min="3" max="3" width="14.85546875" style="444" customWidth="1"/>
    <col min="4" max="4" width="22.7109375" style="419" hidden="1" customWidth="1"/>
    <col min="5" max="5" width="46.7109375" style="419" customWidth="1"/>
    <col min="6" max="6" width="11.140625" style="419" customWidth="1"/>
    <col min="7" max="7" width="4.42578125" style="445" customWidth="1"/>
    <col min="8" max="8" width="12.7109375" style="419" customWidth="1"/>
    <col min="9" max="9" width="23" style="419" hidden="1" customWidth="1"/>
    <col min="10" max="10" width="9" style="419" hidden="1" customWidth="1"/>
    <col min="11" max="11" width="24.7109375" style="419" customWidth="1"/>
    <col min="12" max="12" width="16.140625" style="419" customWidth="1"/>
    <col min="13" max="13" width="15.140625" style="435" customWidth="1"/>
    <col min="14" max="14" width="13.42578125" style="419" bestFit="1" customWidth="1"/>
    <col min="15" max="16" width="13.42578125" style="419" customWidth="1"/>
    <col min="17" max="23" width="16.140625" style="419" customWidth="1"/>
    <col min="24" max="26" width="15.7109375" style="419" customWidth="1"/>
    <col min="27" max="27" width="14.140625" style="593" customWidth="1"/>
    <col min="28" max="28" width="14.140625" style="596" customWidth="1"/>
    <col min="29" max="32" width="14.140625" style="593" customWidth="1"/>
    <col min="33" max="33" width="14.140625" style="419" customWidth="1"/>
    <col min="34" max="39" width="14.140625" style="417" customWidth="1"/>
    <col min="40" max="44" width="11.85546875" style="417" customWidth="1"/>
    <col min="45" max="45" width="9.140625" style="417" hidden="1" customWidth="1"/>
    <col min="46" max="46" width="14.85546875" style="417" hidden="1" customWidth="1"/>
    <col min="47" max="51" width="9.42578125" style="417" hidden="1" customWidth="1"/>
    <col min="52" max="16384" width="9.140625" style="417"/>
  </cols>
  <sheetData>
    <row r="1" spans="1:51" ht="15.75" customHeight="1" x14ac:dyDescent="0.2">
      <c r="C1" s="1622"/>
      <c r="D1" s="1622"/>
      <c r="E1" s="1622"/>
      <c r="F1" s="1622"/>
      <c r="G1" s="1622"/>
      <c r="H1" s="1622"/>
      <c r="I1" s="1622"/>
      <c r="J1" s="1622"/>
      <c r="K1" s="1622"/>
      <c r="L1" s="1622"/>
      <c r="M1" s="1622"/>
      <c r="N1" s="1622"/>
      <c r="O1" s="1622"/>
      <c r="P1" s="1622"/>
      <c r="Q1" s="1622"/>
      <c r="R1" s="1622"/>
      <c r="S1" s="430"/>
      <c r="T1" s="430"/>
      <c r="U1" s="430"/>
      <c r="V1" s="430"/>
      <c r="W1" s="430"/>
      <c r="X1" s="430"/>
      <c r="Y1" s="430"/>
      <c r="AB1" s="593"/>
      <c r="AP1" s="431" t="s">
        <v>120</v>
      </c>
    </row>
    <row r="2" spans="1:51" ht="54" customHeight="1" x14ac:dyDescent="0.2">
      <c r="A2" s="443"/>
      <c r="C2" s="1634" t="str">
        <f>IF(CoverSheet!J13="","Progress Report","Progress Report with Disbursement Request")</f>
        <v>Progress Report with Disbursement Request</v>
      </c>
      <c r="D2" s="1634"/>
      <c r="E2" s="1634"/>
      <c r="F2" s="1634"/>
      <c r="G2" s="1634"/>
      <c r="H2" s="1634"/>
      <c r="I2" s="1634"/>
      <c r="J2" s="1634"/>
      <c r="K2" s="1634"/>
      <c r="L2" s="1634"/>
      <c r="M2" s="1634"/>
      <c r="N2" s="1634"/>
      <c r="O2" s="1634"/>
      <c r="P2" s="1634"/>
      <c r="Q2" s="1634"/>
      <c r="R2" s="1634"/>
      <c r="S2" s="430"/>
      <c r="T2" s="430"/>
      <c r="U2" s="430"/>
      <c r="V2" s="430"/>
      <c r="W2" s="430"/>
      <c r="X2" s="430"/>
      <c r="Y2" s="430"/>
      <c r="AB2" s="593"/>
      <c r="AP2" s="432" t="s">
        <v>62</v>
      </c>
    </row>
    <row r="3" spans="1:51" ht="18.75" hidden="1" customHeight="1" x14ac:dyDescent="0.2">
      <c r="C3" s="447"/>
      <c r="D3" s="447"/>
      <c r="E3" s="447"/>
      <c r="F3" s="506" t="str">
        <f>CoverSheet!D6</f>
        <v>HIV/AIDS</v>
      </c>
      <c r="G3" s="447"/>
      <c r="H3" s="447"/>
      <c r="I3" s="447"/>
      <c r="J3" s="447"/>
      <c r="K3" s="447"/>
      <c r="L3" s="436"/>
      <c r="M3" s="419"/>
      <c r="AA3" s="597"/>
      <c r="AB3" s="593"/>
      <c r="AP3" s="432" t="s">
        <v>53</v>
      </c>
    </row>
    <row r="4" spans="1:51" ht="32.25" customHeight="1" x14ac:dyDescent="0.2">
      <c r="B4" s="443"/>
      <c r="C4" s="501" t="s">
        <v>1107</v>
      </c>
      <c r="D4" s="501"/>
      <c r="E4" s="501"/>
      <c r="F4" s="440"/>
      <c r="G4" s="440"/>
      <c r="H4" s="440"/>
      <c r="I4" s="440"/>
      <c r="J4" s="440"/>
      <c r="K4" s="440"/>
      <c r="L4" s="440"/>
      <c r="M4" s="440"/>
      <c r="N4" s="440"/>
      <c r="O4" s="440"/>
      <c r="P4" s="440"/>
      <c r="Q4" s="440"/>
      <c r="R4" s="440"/>
      <c r="S4" s="440"/>
      <c r="T4" s="440"/>
      <c r="U4" s="440"/>
      <c r="V4" s="440"/>
      <c r="W4" s="440"/>
      <c r="X4" s="440"/>
      <c r="Y4" s="440"/>
      <c r="Z4" s="440"/>
      <c r="AA4" s="594"/>
      <c r="AB4" s="594"/>
      <c r="AC4" s="594"/>
      <c r="AD4" s="594"/>
      <c r="AE4" s="594"/>
      <c r="AF4" s="594"/>
      <c r="AG4" s="440"/>
      <c r="AH4" s="440"/>
      <c r="AI4" s="440"/>
      <c r="AJ4" s="440"/>
      <c r="AK4" s="440"/>
      <c r="AL4" s="440"/>
      <c r="AM4" s="440"/>
      <c r="AN4" s="440"/>
      <c r="AO4" s="440"/>
      <c r="AP4" s="440"/>
      <c r="AQ4" s="440"/>
      <c r="AR4" s="440"/>
    </row>
    <row r="5" spans="1:51" ht="6" hidden="1" customHeight="1" x14ac:dyDescent="0.2">
      <c r="C5" s="322"/>
      <c r="D5" s="440"/>
      <c r="E5" s="440"/>
      <c r="F5" s="440"/>
      <c r="G5" s="440"/>
      <c r="H5" s="440"/>
      <c r="I5" s="440"/>
      <c r="J5" s="440"/>
      <c r="K5" s="440"/>
      <c r="L5" s="440"/>
      <c r="M5" s="440"/>
      <c r="N5" s="440"/>
      <c r="O5" s="440"/>
      <c r="P5" s="440"/>
      <c r="Q5" s="440"/>
      <c r="R5" s="440"/>
      <c r="S5" s="440"/>
      <c r="T5" s="440"/>
      <c r="U5" s="440"/>
      <c r="V5" s="440"/>
      <c r="W5" s="440"/>
      <c r="X5" s="440"/>
      <c r="Y5" s="440"/>
      <c r="Z5" s="440"/>
      <c r="AA5" s="594"/>
      <c r="AB5" s="594"/>
      <c r="AC5" s="594"/>
      <c r="AD5" s="594"/>
      <c r="AE5" s="594"/>
      <c r="AF5" s="594"/>
      <c r="AG5" s="440"/>
      <c r="AH5" s="440"/>
      <c r="AI5" s="440"/>
      <c r="AJ5" s="440"/>
      <c r="AK5" s="440"/>
      <c r="AL5" s="440"/>
      <c r="AM5" s="440"/>
      <c r="AN5" s="440"/>
      <c r="AO5" s="440"/>
      <c r="AP5" s="440"/>
      <c r="AQ5" s="440"/>
      <c r="AR5" s="440"/>
    </row>
    <row r="6" spans="1:51" s="443" customFormat="1" ht="50.25" customHeight="1" thickBot="1" x14ac:dyDescent="0.25">
      <c r="C6" s="953" t="s">
        <v>24</v>
      </c>
      <c r="D6" s="953"/>
      <c r="E6" s="953"/>
      <c r="F6" s="953"/>
      <c r="G6" s="953"/>
      <c r="H6" s="953"/>
      <c r="I6" s="953"/>
      <c r="J6" s="953"/>
      <c r="K6" s="953"/>
      <c r="L6" s="953"/>
      <c r="M6" s="953"/>
      <c r="N6" s="323"/>
      <c r="O6" s="323"/>
      <c r="P6" s="323"/>
      <c r="Q6" s="323"/>
      <c r="R6" s="323"/>
      <c r="S6" s="323"/>
      <c r="T6" s="323"/>
      <c r="U6" s="323"/>
      <c r="V6" s="323"/>
      <c r="W6" s="441"/>
      <c r="X6" s="441"/>
      <c r="Y6" s="441"/>
      <c r="Z6" s="442"/>
      <c r="AA6" s="441"/>
      <c r="AB6" s="441"/>
      <c r="AC6" s="442"/>
      <c r="AD6" s="442"/>
      <c r="AE6" s="442"/>
      <c r="AF6" s="442"/>
      <c r="AG6" s="442"/>
      <c r="AP6" s="417"/>
    </row>
    <row r="7" spans="1:51" ht="29.25" customHeight="1" x14ac:dyDescent="0.2">
      <c r="C7" s="1623" t="s">
        <v>1108</v>
      </c>
      <c r="D7" s="1624"/>
      <c r="E7" s="1624"/>
      <c r="F7" s="1624"/>
      <c r="G7" s="1624"/>
      <c r="H7" s="1624"/>
      <c r="I7" s="1624"/>
      <c r="J7" s="1624"/>
      <c r="K7" s="1624"/>
      <c r="L7" s="1624"/>
      <c r="M7" s="1624"/>
      <c r="N7" s="1624"/>
      <c r="O7" s="1624"/>
      <c r="P7" s="1624"/>
      <c r="Q7" s="1624"/>
      <c r="R7" s="1624"/>
      <c r="S7" s="1624"/>
      <c r="T7" s="1624"/>
      <c r="U7" s="1624"/>
      <c r="V7" s="1624"/>
      <c r="W7" s="1624"/>
      <c r="X7" s="1624"/>
      <c r="Y7" s="1624"/>
      <c r="Z7" s="1625"/>
      <c r="AA7" s="1604" t="s">
        <v>986</v>
      </c>
      <c r="AB7" s="1605"/>
      <c r="AC7" s="1605"/>
      <c r="AD7" s="1605"/>
      <c r="AE7" s="1605"/>
      <c r="AF7" s="1605"/>
      <c r="AG7" s="1605"/>
      <c r="AH7" s="1605"/>
      <c r="AI7" s="1605"/>
      <c r="AJ7" s="1605"/>
      <c r="AK7" s="1605"/>
      <c r="AL7" s="1605"/>
      <c r="AM7" s="1605"/>
      <c r="AN7" s="1605"/>
      <c r="AO7" s="1605"/>
      <c r="AP7" s="1605"/>
      <c r="AQ7" s="1605"/>
      <c r="AR7" s="1606"/>
      <c r="AS7" s="645"/>
      <c r="AT7" s="1647" t="s">
        <v>985</v>
      </c>
      <c r="AU7" s="1648"/>
      <c r="AV7" s="1648"/>
      <c r="AW7" s="1648"/>
      <c r="AX7" s="1648"/>
      <c r="AY7" s="1649"/>
    </row>
    <row r="8" spans="1:51" ht="31.5" customHeight="1" x14ac:dyDescent="0.2">
      <c r="C8" s="1635" t="s">
        <v>134</v>
      </c>
      <c r="D8" s="1617" t="s">
        <v>688</v>
      </c>
      <c r="E8" s="1626" t="s">
        <v>111</v>
      </c>
      <c r="F8" s="1627"/>
      <c r="G8" s="1627"/>
      <c r="H8" s="1627"/>
      <c r="I8" s="1628"/>
      <c r="J8" s="1637" t="s">
        <v>978</v>
      </c>
      <c r="K8" s="1617" t="s">
        <v>1143</v>
      </c>
      <c r="L8" s="1632" t="s">
        <v>1144</v>
      </c>
      <c r="M8" s="1633"/>
      <c r="N8" s="1596" t="s">
        <v>747</v>
      </c>
      <c r="O8" s="1597"/>
      <c r="P8" s="1598"/>
      <c r="Q8" s="1617" t="s">
        <v>251</v>
      </c>
      <c r="R8" s="1617" t="s">
        <v>98</v>
      </c>
      <c r="S8" s="1596" t="s">
        <v>1203</v>
      </c>
      <c r="T8" s="1597"/>
      <c r="U8" s="1598"/>
      <c r="V8" s="1617" t="s">
        <v>1198</v>
      </c>
      <c r="W8" s="1617" t="s">
        <v>248</v>
      </c>
      <c r="X8" s="1626" t="s">
        <v>99</v>
      </c>
      <c r="Y8" s="1642"/>
      <c r="Z8" s="1643"/>
      <c r="AA8" s="1609" t="s">
        <v>1144</v>
      </c>
      <c r="AB8" s="1610"/>
      <c r="AC8" s="1619" t="s">
        <v>252</v>
      </c>
      <c r="AD8" s="1620"/>
      <c r="AE8" s="1621"/>
      <c r="AF8" s="1607" t="s">
        <v>251</v>
      </c>
      <c r="AG8" s="1607" t="s">
        <v>98</v>
      </c>
      <c r="AH8" s="1607" t="s">
        <v>35</v>
      </c>
      <c r="AI8" s="1619" t="s">
        <v>16</v>
      </c>
      <c r="AJ8" s="1620"/>
      <c r="AK8" s="1621"/>
      <c r="AL8" s="1607" t="s">
        <v>1198</v>
      </c>
      <c r="AM8" s="1607" t="s">
        <v>1199</v>
      </c>
      <c r="AN8" s="1611" t="s">
        <v>27</v>
      </c>
      <c r="AO8" s="1612"/>
      <c r="AP8" s="1612"/>
      <c r="AQ8" s="1612"/>
      <c r="AR8" s="1613"/>
      <c r="AS8" s="646"/>
      <c r="AT8" s="1650" t="s">
        <v>1164</v>
      </c>
      <c r="AU8" s="1652" t="s">
        <v>1165</v>
      </c>
      <c r="AV8" s="1653"/>
      <c r="AW8" s="1653"/>
      <c r="AX8" s="1653"/>
      <c r="AY8" s="1654"/>
    </row>
    <row r="9" spans="1:51" ht="54" customHeight="1" thickBot="1" x14ac:dyDescent="0.25">
      <c r="C9" s="1636"/>
      <c r="D9" s="1618"/>
      <c r="E9" s="1629"/>
      <c r="F9" s="1630"/>
      <c r="G9" s="1630"/>
      <c r="H9" s="1630"/>
      <c r="I9" s="1631"/>
      <c r="J9" s="1638"/>
      <c r="K9" s="1618"/>
      <c r="L9" s="607" t="s">
        <v>109</v>
      </c>
      <c r="M9" s="607" t="s">
        <v>110</v>
      </c>
      <c r="N9" s="987" t="s">
        <v>937</v>
      </c>
      <c r="O9" s="987" t="s">
        <v>938</v>
      </c>
      <c r="P9" s="987" t="s">
        <v>939</v>
      </c>
      <c r="Q9" s="1618"/>
      <c r="R9" s="1618"/>
      <c r="S9" s="987" t="s">
        <v>937</v>
      </c>
      <c r="T9" s="987" t="s">
        <v>938</v>
      </c>
      <c r="U9" s="987" t="s">
        <v>939</v>
      </c>
      <c r="V9" s="1618"/>
      <c r="W9" s="1618"/>
      <c r="X9" s="1644"/>
      <c r="Y9" s="1645"/>
      <c r="Z9" s="1646"/>
      <c r="AA9" s="608" t="s">
        <v>109</v>
      </c>
      <c r="AB9" s="608" t="s">
        <v>110</v>
      </c>
      <c r="AC9" s="986" t="s">
        <v>937</v>
      </c>
      <c r="AD9" s="986" t="s">
        <v>938</v>
      </c>
      <c r="AE9" s="986" t="s">
        <v>939</v>
      </c>
      <c r="AF9" s="1608"/>
      <c r="AG9" s="1608"/>
      <c r="AH9" s="1608"/>
      <c r="AI9" s="986" t="s">
        <v>937</v>
      </c>
      <c r="AJ9" s="986" t="s">
        <v>938</v>
      </c>
      <c r="AK9" s="986" t="s">
        <v>939</v>
      </c>
      <c r="AL9" s="1608"/>
      <c r="AM9" s="1608"/>
      <c r="AN9" s="1614"/>
      <c r="AO9" s="1615"/>
      <c r="AP9" s="1615"/>
      <c r="AQ9" s="1615"/>
      <c r="AR9" s="1616"/>
      <c r="AS9" s="647"/>
      <c r="AT9" s="1651"/>
      <c r="AU9" s="1655"/>
      <c r="AV9" s="1656"/>
      <c r="AW9" s="1656"/>
      <c r="AX9" s="1656"/>
      <c r="AY9" s="1657"/>
    </row>
    <row r="10" spans="1:51" ht="294.75" customHeight="1" x14ac:dyDescent="0.2">
      <c r="C10" s="678" t="s">
        <v>689</v>
      </c>
      <c r="D10" s="679" t="str">
        <f>IF(ISNA(VLOOKUP(CONCATENATE($F$3,C10),Data!$Q$2:$R$11,2,FALSE))," ",VLOOKUP(CONCATENATE($F$3,C10),Data!$Q$2:$R$11,2,FALSE))</f>
        <v>Type4</v>
      </c>
      <c r="E10" s="1600" t="s">
        <v>674</v>
      </c>
      <c r="F10" s="1600"/>
      <c r="G10" s="1600"/>
      <c r="H10" s="1600"/>
      <c r="I10" s="1600"/>
      <c r="J10" s="680"/>
      <c r="K10" s="680"/>
      <c r="L10" s="681">
        <v>86</v>
      </c>
      <c r="M10" s="682">
        <v>2014</v>
      </c>
      <c r="N10" s="682" t="s">
        <v>1419</v>
      </c>
      <c r="O10" s="682"/>
      <c r="P10" s="1259" t="str">
        <f>IFERROR(N10/O10,"")</f>
        <v/>
      </c>
      <c r="Q10" s="682" t="s">
        <v>1422</v>
      </c>
      <c r="R10" s="683" t="s">
        <v>1423</v>
      </c>
      <c r="S10" s="681">
        <v>94</v>
      </c>
      <c r="T10" s="681"/>
      <c r="U10" s="1260" t="str">
        <f>IFERROR(S10/T10,"")</f>
        <v/>
      </c>
      <c r="V10" s="681">
        <v>2016</v>
      </c>
      <c r="W10" s="684" t="s">
        <v>948</v>
      </c>
      <c r="X10" s="1639" t="s">
        <v>1424</v>
      </c>
      <c r="Y10" s="1640"/>
      <c r="Z10" s="1641"/>
      <c r="AA10" s="681"/>
      <c r="AB10" s="681"/>
      <c r="AC10" s="685"/>
      <c r="AD10" s="685"/>
      <c r="AE10" s="1262" t="str">
        <f>IFERROR(AC10/AD10,"")</f>
        <v/>
      </c>
      <c r="AF10" s="685"/>
      <c r="AG10" s="686"/>
      <c r="AH10" s="687"/>
      <c r="AI10" s="685"/>
      <c r="AJ10" s="685"/>
      <c r="AK10" s="1262" t="str">
        <f>IFERROR(AI10/AJ10,"")</f>
        <v/>
      </c>
      <c r="AL10" s="685"/>
      <c r="AM10" s="684"/>
      <c r="AN10" s="1601"/>
      <c r="AO10" s="1602"/>
      <c r="AP10" s="1602"/>
      <c r="AQ10" s="1602"/>
      <c r="AR10" s="1603"/>
      <c r="AS10" s="688"/>
      <c r="AT10" s="689">
        <f t="shared" ref="AT10:AT47" si="0">AI10</f>
        <v>0</v>
      </c>
      <c r="AU10" s="1658"/>
      <c r="AV10" s="1659"/>
      <c r="AW10" s="1659"/>
      <c r="AX10" s="1659"/>
      <c r="AY10" s="1660"/>
    </row>
    <row r="11" spans="1:51" ht="188.25" customHeight="1" x14ac:dyDescent="0.2">
      <c r="C11" s="690" t="s">
        <v>691</v>
      </c>
      <c r="D11" s="691" t="str">
        <f>IF(ISNA(VLOOKUP(CONCATENATE($F$3,C11),Data!$Q$2:$R$11,2,FALSE))," ",VLOOKUP(CONCATENATE($F$3,C11),Data!$Q$2:$R$11,2,FALSE))</f>
        <v>Type9</v>
      </c>
      <c r="E11" s="1599" t="s">
        <v>734</v>
      </c>
      <c r="F11" s="1599"/>
      <c r="G11" s="1599"/>
      <c r="H11" s="1599"/>
      <c r="I11" s="1599"/>
      <c r="J11" s="692" t="str">
        <f t="shared" ref="J11:J18" si="1">IF(E11=""," ",E11)</f>
        <v>HIV O-1: Percentage of adults and children with HIV known to be on treatment 12 months after initiation of antiretroviral therapy</v>
      </c>
      <c r="K11" s="692"/>
      <c r="L11" s="693">
        <v>0.84</v>
      </c>
      <c r="M11" s="694" t="s">
        <v>1420</v>
      </c>
      <c r="N11" s="694" t="s">
        <v>1421</v>
      </c>
      <c r="O11" s="682"/>
      <c r="P11" s="1259" t="str">
        <f t="shared" ref="P11:P47" si="2">IFERROR(N11/O11,"")</f>
        <v/>
      </c>
      <c r="Q11" s="682" t="s">
        <v>1422</v>
      </c>
      <c r="R11" s="695">
        <v>42781</v>
      </c>
      <c r="S11" s="681">
        <v>0.85755813953488369</v>
      </c>
      <c r="T11" s="681"/>
      <c r="U11" s="1260" t="str">
        <f t="shared" ref="U11:U47" si="3">IFERROR(S11/T11,"")</f>
        <v/>
      </c>
      <c r="V11" s="681">
        <v>2016</v>
      </c>
      <c r="W11" s="684" t="s">
        <v>948</v>
      </c>
      <c r="X11" s="1587" t="s">
        <v>1425</v>
      </c>
      <c r="Y11" s="1588"/>
      <c r="Z11" s="1589"/>
      <c r="AA11" s="693"/>
      <c r="AB11" s="694"/>
      <c r="AC11" s="676"/>
      <c r="AD11" s="1261"/>
      <c r="AE11" s="1262" t="str">
        <f t="shared" ref="AE11:AE47" si="4">IFERROR(AC11/AD11,"")</f>
        <v/>
      </c>
      <c r="AF11" s="676"/>
      <c r="AG11" s="676"/>
      <c r="AH11" s="696"/>
      <c r="AI11" s="685"/>
      <c r="AJ11" s="685"/>
      <c r="AK11" s="1262" t="str">
        <f t="shared" ref="AK11:AK47" si="5">IFERROR(AI11/AJ11,"")</f>
        <v/>
      </c>
      <c r="AL11" s="685"/>
      <c r="AM11" s="684"/>
      <c r="AN11" s="1590"/>
      <c r="AO11" s="1591"/>
      <c r="AP11" s="1591"/>
      <c r="AQ11" s="1591"/>
      <c r="AR11" s="1592"/>
      <c r="AS11" s="688"/>
      <c r="AT11" s="689">
        <f t="shared" si="0"/>
        <v>0</v>
      </c>
      <c r="AU11" s="1593"/>
      <c r="AV11" s="1594"/>
      <c r="AW11" s="1594"/>
      <c r="AX11" s="1594"/>
      <c r="AY11" s="1595"/>
    </row>
    <row r="12" spans="1:51" ht="78" customHeight="1" x14ac:dyDescent="0.2">
      <c r="C12" s="690"/>
      <c r="D12" s="691" t="str">
        <f>IF(ISNA(VLOOKUP(CONCATENATE($F$3,C12),Data!$Q$2:$R$11,2,FALSE))," ",VLOOKUP(CONCATENATE($F$3,C12),Data!$Q$2:$R$11,2,FALSE))</f>
        <v xml:space="preserve"> </v>
      </c>
      <c r="E12" s="1599"/>
      <c r="F12" s="1599"/>
      <c r="G12" s="1599"/>
      <c r="H12" s="1599"/>
      <c r="I12" s="1599"/>
      <c r="J12" s="692" t="str">
        <f t="shared" si="1"/>
        <v xml:space="preserve"> </v>
      </c>
      <c r="K12" s="692"/>
      <c r="L12" s="693"/>
      <c r="M12" s="694"/>
      <c r="N12" s="694"/>
      <c r="O12" s="682"/>
      <c r="P12" s="1259" t="str">
        <f t="shared" si="2"/>
        <v/>
      </c>
      <c r="Q12" s="682"/>
      <c r="R12" s="695"/>
      <c r="S12" s="681"/>
      <c r="T12" s="681"/>
      <c r="U12" s="1260" t="str">
        <f t="shared" si="3"/>
        <v/>
      </c>
      <c r="V12" s="681"/>
      <c r="W12" s="684"/>
      <c r="X12" s="1587"/>
      <c r="Y12" s="1588"/>
      <c r="Z12" s="1589"/>
      <c r="AA12" s="693"/>
      <c r="AB12" s="694"/>
      <c r="AC12" s="676"/>
      <c r="AD12" s="1261"/>
      <c r="AE12" s="1262" t="str">
        <f t="shared" si="4"/>
        <v/>
      </c>
      <c r="AF12" s="676"/>
      <c r="AG12" s="676"/>
      <c r="AH12" s="696"/>
      <c r="AI12" s="685"/>
      <c r="AJ12" s="685"/>
      <c r="AK12" s="1262" t="str">
        <f t="shared" si="5"/>
        <v/>
      </c>
      <c r="AL12" s="685"/>
      <c r="AM12" s="684"/>
      <c r="AN12" s="1590"/>
      <c r="AO12" s="1591"/>
      <c r="AP12" s="1591"/>
      <c r="AQ12" s="1591"/>
      <c r="AR12" s="1592"/>
      <c r="AS12" s="688"/>
      <c r="AT12" s="689">
        <f t="shared" si="0"/>
        <v>0</v>
      </c>
      <c r="AU12" s="1593"/>
      <c r="AV12" s="1594"/>
      <c r="AW12" s="1594"/>
      <c r="AX12" s="1594"/>
      <c r="AY12" s="1595"/>
    </row>
    <row r="13" spans="1:51" ht="78" customHeight="1" x14ac:dyDescent="0.2">
      <c r="C13" s="690"/>
      <c r="D13" s="691" t="str">
        <f>IF(ISNA(VLOOKUP(CONCATENATE($F$3,C13),Data!$Q$2:$R$11,2,FALSE))," ",VLOOKUP(CONCATENATE($F$3,C13),Data!$Q$2:$R$11,2,FALSE))</f>
        <v xml:space="preserve"> </v>
      </c>
      <c r="E13" s="1599"/>
      <c r="F13" s="1599"/>
      <c r="G13" s="1599"/>
      <c r="H13" s="1599"/>
      <c r="I13" s="1599"/>
      <c r="J13" s="692" t="str">
        <f t="shared" si="1"/>
        <v xml:space="preserve"> </v>
      </c>
      <c r="K13" s="692"/>
      <c r="L13" s="693"/>
      <c r="M13" s="694"/>
      <c r="N13" s="694"/>
      <c r="O13" s="682"/>
      <c r="P13" s="1259" t="str">
        <f t="shared" si="2"/>
        <v/>
      </c>
      <c r="Q13" s="682"/>
      <c r="R13" s="695"/>
      <c r="S13" s="681"/>
      <c r="T13" s="681"/>
      <c r="U13" s="1260" t="str">
        <f t="shared" si="3"/>
        <v/>
      </c>
      <c r="V13" s="681"/>
      <c r="W13" s="684"/>
      <c r="X13" s="1587"/>
      <c r="Y13" s="1588"/>
      <c r="Z13" s="1589"/>
      <c r="AA13" s="693"/>
      <c r="AB13" s="694"/>
      <c r="AC13" s="676"/>
      <c r="AD13" s="1261"/>
      <c r="AE13" s="1262" t="str">
        <f t="shared" si="4"/>
        <v/>
      </c>
      <c r="AF13" s="676"/>
      <c r="AG13" s="676"/>
      <c r="AH13" s="696"/>
      <c r="AI13" s="685"/>
      <c r="AJ13" s="685"/>
      <c r="AK13" s="1262" t="str">
        <f t="shared" si="5"/>
        <v/>
      </c>
      <c r="AL13" s="685"/>
      <c r="AM13" s="684"/>
      <c r="AN13" s="1590"/>
      <c r="AO13" s="1591"/>
      <c r="AP13" s="1591"/>
      <c r="AQ13" s="1591"/>
      <c r="AR13" s="1592"/>
      <c r="AS13" s="688"/>
      <c r="AT13" s="689">
        <f t="shared" si="0"/>
        <v>0</v>
      </c>
      <c r="AU13" s="1593"/>
      <c r="AV13" s="1594"/>
      <c r="AW13" s="1594"/>
      <c r="AX13" s="1594"/>
      <c r="AY13" s="1595"/>
    </row>
    <row r="14" spans="1:51" ht="78" customHeight="1" x14ac:dyDescent="0.2">
      <c r="C14" s="690"/>
      <c r="D14" s="691" t="str">
        <f>IF(ISNA(VLOOKUP(CONCATENATE($F$3,C14),Data!$Q$2:$R$11,2,FALSE))," ",VLOOKUP(CONCATENATE($F$3,C14),Data!$Q$2:$R$11,2,FALSE))</f>
        <v xml:space="preserve"> </v>
      </c>
      <c r="E14" s="1599"/>
      <c r="F14" s="1599"/>
      <c r="G14" s="1599"/>
      <c r="H14" s="1599"/>
      <c r="I14" s="1599"/>
      <c r="J14" s="692" t="str">
        <f t="shared" si="1"/>
        <v xml:space="preserve"> </v>
      </c>
      <c r="K14" s="692"/>
      <c r="L14" s="693"/>
      <c r="M14" s="694"/>
      <c r="N14" s="694"/>
      <c r="O14" s="682"/>
      <c r="P14" s="1259" t="str">
        <f t="shared" si="2"/>
        <v/>
      </c>
      <c r="Q14" s="682"/>
      <c r="R14" s="695"/>
      <c r="S14" s="681"/>
      <c r="T14" s="681"/>
      <c r="U14" s="1260" t="str">
        <f t="shared" si="3"/>
        <v/>
      </c>
      <c r="V14" s="681"/>
      <c r="W14" s="684"/>
      <c r="X14" s="1587"/>
      <c r="Y14" s="1588"/>
      <c r="Z14" s="1589"/>
      <c r="AA14" s="693"/>
      <c r="AB14" s="694"/>
      <c r="AC14" s="676"/>
      <c r="AD14" s="1261"/>
      <c r="AE14" s="1262" t="str">
        <f t="shared" si="4"/>
        <v/>
      </c>
      <c r="AF14" s="676"/>
      <c r="AG14" s="676"/>
      <c r="AH14" s="696"/>
      <c r="AI14" s="685"/>
      <c r="AJ14" s="685"/>
      <c r="AK14" s="1262" t="str">
        <f t="shared" si="5"/>
        <v/>
      </c>
      <c r="AL14" s="685"/>
      <c r="AM14" s="684"/>
      <c r="AN14" s="1590"/>
      <c r="AO14" s="1591"/>
      <c r="AP14" s="1591"/>
      <c r="AQ14" s="1591"/>
      <c r="AR14" s="1592"/>
      <c r="AS14" s="688"/>
      <c r="AT14" s="689">
        <f t="shared" si="0"/>
        <v>0</v>
      </c>
      <c r="AU14" s="1593"/>
      <c r="AV14" s="1594"/>
      <c r="AW14" s="1594"/>
      <c r="AX14" s="1594"/>
      <c r="AY14" s="1595"/>
    </row>
    <row r="15" spans="1:51" ht="78" customHeight="1" outlineLevel="1" x14ac:dyDescent="0.2">
      <c r="C15" s="690"/>
      <c r="D15" s="691" t="str">
        <f>IF(ISNA(VLOOKUP(CONCATENATE($F$3,C15),Data!$Q$2:$R$11,2,FALSE))," ",VLOOKUP(CONCATENATE($F$3,C15),Data!$Q$2:$R$11,2,FALSE))</f>
        <v xml:space="preserve"> </v>
      </c>
      <c r="E15" s="1599"/>
      <c r="F15" s="1599"/>
      <c r="G15" s="1599"/>
      <c r="H15" s="1599"/>
      <c r="I15" s="1599"/>
      <c r="J15" s="692" t="str">
        <f t="shared" si="1"/>
        <v xml:space="preserve"> </v>
      </c>
      <c r="K15" s="692"/>
      <c r="L15" s="693"/>
      <c r="M15" s="694"/>
      <c r="N15" s="694"/>
      <c r="O15" s="682"/>
      <c r="P15" s="1259" t="str">
        <f t="shared" si="2"/>
        <v/>
      </c>
      <c r="Q15" s="682"/>
      <c r="R15" s="695"/>
      <c r="S15" s="681"/>
      <c r="T15" s="681"/>
      <c r="U15" s="1260" t="str">
        <f t="shared" si="3"/>
        <v/>
      </c>
      <c r="V15" s="681"/>
      <c r="W15" s="684"/>
      <c r="X15" s="1587"/>
      <c r="Y15" s="1588"/>
      <c r="Z15" s="1589"/>
      <c r="AA15" s="693"/>
      <c r="AB15" s="694"/>
      <c r="AC15" s="676"/>
      <c r="AD15" s="1261"/>
      <c r="AE15" s="1262" t="str">
        <f t="shared" si="4"/>
        <v/>
      </c>
      <c r="AF15" s="676"/>
      <c r="AG15" s="676"/>
      <c r="AH15" s="696"/>
      <c r="AI15" s="685"/>
      <c r="AJ15" s="685"/>
      <c r="AK15" s="1262" t="str">
        <f t="shared" si="5"/>
        <v/>
      </c>
      <c r="AL15" s="685"/>
      <c r="AM15" s="684"/>
      <c r="AN15" s="1590"/>
      <c r="AO15" s="1591"/>
      <c r="AP15" s="1591"/>
      <c r="AQ15" s="1591"/>
      <c r="AR15" s="1592"/>
      <c r="AS15" s="688"/>
      <c r="AT15" s="689">
        <f t="shared" si="0"/>
        <v>0</v>
      </c>
      <c r="AU15" s="1593"/>
      <c r="AV15" s="1594"/>
      <c r="AW15" s="1594"/>
      <c r="AX15" s="1594"/>
      <c r="AY15" s="1595"/>
    </row>
    <row r="16" spans="1:51" ht="78" customHeight="1" outlineLevel="1" x14ac:dyDescent="0.2">
      <c r="C16" s="690"/>
      <c r="D16" s="691" t="str">
        <f>IF(ISNA(VLOOKUP(CONCATENATE($F$3,C16),Data!$Q$2:$R$11,2,FALSE))," ",VLOOKUP(CONCATENATE($F$3,C16),Data!$Q$2:$R$11,2,FALSE))</f>
        <v xml:space="preserve"> </v>
      </c>
      <c r="E16" s="1599"/>
      <c r="F16" s="1599"/>
      <c r="G16" s="1599"/>
      <c r="H16" s="1599"/>
      <c r="I16" s="1599"/>
      <c r="J16" s="692" t="str">
        <f t="shared" si="1"/>
        <v xml:space="preserve"> </v>
      </c>
      <c r="K16" s="692"/>
      <c r="L16" s="693"/>
      <c r="M16" s="694"/>
      <c r="N16" s="694"/>
      <c r="O16" s="682"/>
      <c r="P16" s="1259" t="str">
        <f t="shared" si="2"/>
        <v/>
      </c>
      <c r="Q16" s="682"/>
      <c r="R16" s="695"/>
      <c r="S16" s="681"/>
      <c r="T16" s="681"/>
      <c r="U16" s="1260" t="str">
        <f t="shared" si="3"/>
        <v/>
      </c>
      <c r="V16" s="681"/>
      <c r="W16" s="684"/>
      <c r="X16" s="1587"/>
      <c r="Y16" s="1588"/>
      <c r="Z16" s="1589"/>
      <c r="AA16" s="693"/>
      <c r="AB16" s="694"/>
      <c r="AC16" s="676"/>
      <c r="AD16" s="1261"/>
      <c r="AE16" s="1262" t="str">
        <f t="shared" si="4"/>
        <v/>
      </c>
      <c r="AF16" s="676"/>
      <c r="AG16" s="676"/>
      <c r="AH16" s="696"/>
      <c r="AI16" s="685"/>
      <c r="AJ16" s="685"/>
      <c r="AK16" s="1262" t="str">
        <f t="shared" si="5"/>
        <v/>
      </c>
      <c r="AL16" s="685"/>
      <c r="AM16" s="684"/>
      <c r="AN16" s="1590"/>
      <c r="AO16" s="1591"/>
      <c r="AP16" s="1591"/>
      <c r="AQ16" s="1591"/>
      <c r="AR16" s="1592"/>
      <c r="AS16" s="688"/>
      <c r="AT16" s="689">
        <f t="shared" si="0"/>
        <v>0</v>
      </c>
      <c r="AU16" s="1593"/>
      <c r="AV16" s="1594"/>
      <c r="AW16" s="1594"/>
      <c r="AX16" s="1594"/>
      <c r="AY16" s="1595"/>
    </row>
    <row r="17" spans="1:51" ht="78" customHeight="1" outlineLevel="1" x14ac:dyDescent="0.2">
      <c r="C17" s="690"/>
      <c r="D17" s="691" t="str">
        <f>IF(ISNA(VLOOKUP(CONCATENATE($F$3,C17),Data!$Q$2:$R$11,2,FALSE))," ",VLOOKUP(CONCATENATE($F$3,C17),Data!$Q$2:$R$11,2,FALSE))</f>
        <v xml:space="preserve"> </v>
      </c>
      <c r="E17" s="1599"/>
      <c r="F17" s="1599"/>
      <c r="G17" s="1599"/>
      <c r="H17" s="1599"/>
      <c r="I17" s="1599"/>
      <c r="J17" s="692" t="str">
        <f t="shared" si="1"/>
        <v xml:space="preserve"> </v>
      </c>
      <c r="K17" s="692"/>
      <c r="L17" s="693"/>
      <c r="M17" s="694"/>
      <c r="N17" s="694"/>
      <c r="O17" s="682"/>
      <c r="P17" s="1259" t="str">
        <f t="shared" si="2"/>
        <v/>
      </c>
      <c r="Q17" s="682"/>
      <c r="R17" s="695"/>
      <c r="S17" s="681"/>
      <c r="T17" s="681"/>
      <c r="U17" s="1260" t="str">
        <f t="shared" si="3"/>
        <v/>
      </c>
      <c r="V17" s="681"/>
      <c r="W17" s="684"/>
      <c r="X17" s="1587"/>
      <c r="Y17" s="1588"/>
      <c r="Z17" s="1589"/>
      <c r="AA17" s="693"/>
      <c r="AB17" s="694"/>
      <c r="AC17" s="676"/>
      <c r="AD17" s="1261"/>
      <c r="AE17" s="1262" t="str">
        <f t="shared" si="4"/>
        <v/>
      </c>
      <c r="AF17" s="676"/>
      <c r="AG17" s="676"/>
      <c r="AH17" s="696"/>
      <c r="AI17" s="685"/>
      <c r="AJ17" s="685"/>
      <c r="AK17" s="1262" t="str">
        <f t="shared" si="5"/>
        <v/>
      </c>
      <c r="AL17" s="685"/>
      <c r="AM17" s="684"/>
      <c r="AN17" s="1590"/>
      <c r="AO17" s="1591"/>
      <c r="AP17" s="1591"/>
      <c r="AQ17" s="1591"/>
      <c r="AR17" s="1592"/>
      <c r="AS17" s="688"/>
      <c r="AT17" s="689">
        <f t="shared" si="0"/>
        <v>0</v>
      </c>
      <c r="AU17" s="1593"/>
      <c r="AV17" s="1594"/>
      <c r="AW17" s="1594"/>
      <c r="AX17" s="1594"/>
      <c r="AY17" s="1595"/>
    </row>
    <row r="18" spans="1:51" ht="78" customHeight="1" outlineLevel="1" x14ac:dyDescent="0.2">
      <c r="C18" s="690"/>
      <c r="D18" s="691" t="str">
        <f>IF(ISNA(VLOOKUP(CONCATENATE($F$3,C18),Data!$Q$2:$R$11,2,FALSE))," ",VLOOKUP(CONCATENATE($F$3,C18),Data!$Q$2:$R$11,2,FALSE))</f>
        <v xml:space="preserve"> </v>
      </c>
      <c r="E18" s="1599"/>
      <c r="F18" s="1599"/>
      <c r="G18" s="1599"/>
      <c r="H18" s="1599"/>
      <c r="I18" s="1599"/>
      <c r="J18" s="692" t="str">
        <f t="shared" si="1"/>
        <v xml:space="preserve"> </v>
      </c>
      <c r="K18" s="692"/>
      <c r="L18" s="693"/>
      <c r="M18" s="694"/>
      <c r="N18" s="694"/>
      <c r="O18" s="682"/>
      <c r="P18" s="1259" t="str">
        <f t="shared" si="2"/>
        <v/>
      </c>
      <c r="Q18" s="682"/>
      <c r="R18" s="695"/>
      <c r="S18" s="681"/>
      <c r="T18" s="681"/>
      <c r="U18" s="1260" t="str">
        <f t="shared" si="3"/>
        <v/>
      </c>
      <c r="V18" s="681"/>
      <c r="W18" s="684"/>
      <c r="X18" s="1587"/>
      <c r="Y18" s="1588"/>
      <c r="Z18" s="1589"/>
      <c r="AA18" s="693"/>
      <c r="AB18" s="694"/>
      <c r="AC18" s="676"/>
      <c r="AD18" s="1261"/>
      <c r="AE18" s="1262" t="str">
        <f t="shared" si="4"/>
        <v/>
      </c>
      <c r="AF18" s="676"/>
      <c r="AG18" s="676"/>
      <c r="AH18" s="696"/>
      <c r="AI18" s="685"/>
      <c r="AJ18" s="685"/>
      <c r="AK18" s="1262" t="str">
        <f t="shared" si="5"/>
        <v/>
      </c>
      <c r="AL18" s="685"/>
      <c r="AM18" s="684"/>
      <c r="AN18" s="1590"/>
      <c r="AO18" s="1591"/>
      <c r="AP18" s="1591"/>
      <c r="AQ18" s="1591"/>
      <c r="AR18" s="1592"/>
      <c r="AS18" s="688"/>
      <c r="AT18" s="689">
        <f t="shared" si="0"/>
        <v>0</v>
      </c>
      <c r="AU18" s="1593"/>
      <c r="AV18" s="1594"/>
      <c r="AW18" s="1594"/>
      <c r="AX18" s="1594"/>
      <c r="AY18" s="1595"/>
    </row>
    <row r="19" spans="1:51" s="443" customFormat="1" ht="78" customHeight="1" x14ac:dyDescent="0.2">
      <c r="C19" s="690"/>
      <c r="D19" s="691" t="str">
        <f>IF(ISNA(VLOOKUP(CONCATENATE($F$3,C19),Data!$Q$2:$R$11,2,FALSE))," ",VLOOKUP(CONCATENATE($F$3,C19),Data!$Q$2:$R$11,2,FALSE))</f>
        <v xml:space="preserve"> </v>
      </c>
      <c r="E19" s="1599"/>
      <c r="F19" s="1599"/>
      <c r="G19" s="1599"/>
      <c r="H19" s="1599"/>
      <c r="I19" s="1599"/>
      <c r="J19" s="697"/>
      <c r="K19" s="692"/>
      <c r="L19" s="693"/>
      <c r="M19" s="694"/>
      <c r="N19" s="694"/>
      <c r="O19" s="682"/>
      <c r="P19" s="1259" t="str">
        <f t="shared" si="2"/>
        <v/>
      </c>
      <c r="Q19" s="682"/>
      <c r="R19" s="695"/>
      <c r="S19" s="681"/>
      <c r="T19" s="681"/>
      <c r="U19" s="1260" t="str">
        <f t="shared" si="3"/>
        <v/>
      </c>
      <c r="V19" s="681"/>
      <c r="W19" s="684"/>
      <c r="X19" s="1587"/>
      <c r="Y19" s="1588"/>
      <c r="Z19" s="1589"/>
      <c r="AA19" s="693"/>
      <c r="AB19" s="694"/>
      <c r="AC19" s="676"/>
      <c r="AD19" s="1261"/>
      <c r="AE19" s="1262" t="str">
        <f t="shared" si="4"/>
        <v/>
      </c>
      <c r="AF19" s="676"/>
      <c r="AG19" s="676"/>
      <c r="AH19" s="696"/>
      <c r="AI19" s="685"/>
      <c r="AJ19" s="685"/>
      <c r="AK19" s="1262" t="str">
        <f t="shared" si="5"/>
        <v/>
      </c>
      <c r="AL19" s="685"/>
      <c r="AM19" s="684"/>
      <c r="AN19" s="1590"/>
      <c r="AO19" s="1591"/>
      <c r="AP19" s="1591"/>
      <c r="AQ19" s="1591"/>
      <c r="AR19" s="1592"/>
      <c r="AS19" s="698"/>
      <c r="AT19" s="689">
        <f t="shared" si="0"/>
        <v>0</v>
      </c>
      <c r="AU19" s="1593"/>
      <c r="AV19" s="1594"/>
      <c r="AW19" s="1594"/>
      <c r="AX19" s="1594"/>
      <c r="AY19" s="1595"/>
    </row>
    <row r="20" spans="1:51" s="443" customFormat="1" ht="78" customHeight="1" outlineLevel="1" x14ac:dyDescent="0.2">
      <c r="C20" s="690"/>
      <c r="D20" s="691" t="str">
        <f>IF(ISNA(VLOOKUP(CONCATENATE($F$3,C20),Data!$Q$2:$R$11,2,FALSE))," ",VLOOKUP(CONCATENATE($F$3,C20),Data!$Q$2:$R$11,2,FALSE))</f>
        <v xml:space="preserve"> </v>
      </c>
      <c r="E20" s="1599"/>
      <c r="F20" s="1599"/>
      <c r="G20" s="1599"/>
      <c r="H20" s="1599"/>
      <c r="I20" s="1599"/>
      <c r="J20" s="439"/>
      <c r="K20" s="692"/>
      <c r="L20" s="693"/>
      <c r="M20" s="694"/>
      <c r="N20" s="694"/>
      <c r="O20" s="682"/>
      <c r="P20" s="1259" t="str">
        <f t="shared" si="2"/>
        <v/>
      </c>
      <c r="Q20" s="682"/>
      <c r="R20" s="695"/>
      <c r="S20" s="681"/>
      <c r="T20" s="681"/>
      <c r="U20" s="1260" t="str">
        <f t="shared" si="3"/>
        <v/>
      </c>
      <c r="V20" s="681"/>
      <c r="W20" s="684"/>
      <c r="X20" s="1587"/>
      <c r="Y20" s="1588"/>
      <c r="Z20" s="1589"/>
      <c r="AA20" s="693"/>
      <c r="AB20" s="694"/>
      <c r="AC20" s="676"/>
      <c r="AD20" s="1261"/>
      <c r="AE20" s="1262" t="str">
        <f t="shared" si="4"/>
        <v/>
      </c>
      <c r="AF20" s="676"/>
      <c r="AG20" s="676"/>
      <c r="AH20" s="696"/>
      <c r="AI20" s="685"/>
      <c r="AJ20" s="685"/>
      <c r="AK20" s="1262" t="str">
        <f t="shared" si="5"/>
        <v/>
      </c>
      <c r="AL20" s="685"/>
      <c r="AM20" s="684"/>
      <c r="AN20" s="1590"/>
      <c r="AO20" s="1591"/>
      <c r="AP20" s="1591"/>
      <c r="AQ20" s="1591"/>
      <c r="AR20" s="1592"/>
      <c r="AS20" s="698"/>
      <c r="AT20" s="689">
        <f t="shared" si="0"/>
        <v>0</v>
      </c>
      <c r="AU20" s="1593"/>
      <c r="AV20" s="1594"/>
      <c r="AW20" s="1594"/>
      <c r="AX20" s="1594"/>
      <c r="AY20" s="1595"/>
    </row>
    <row r="21" spans="1:51" ht="78" customHeight="1" outlineLevel="1" x14ac:dyDescent="0.2">
      <c r="C21" s="690"/>
      <c r="D21" s="691" t="str">
        <f>IF(ISNA(VLOOKUP(CONCATENATE($F$3,C21),Data!$Q$2:$R$11,2,FALSE))," ",VLOOKUP(CONCATENATE($F$3,C21),Data!$Q$2:$R$11,2,FALSE))</f>
        <v xml:space="preserve"> </v>
      </c>
      <c r="E21" s="1599"/>
      <c r="F21" s="1599"/>
      <c r="G21" s="1599"/>
      <c r="H21" s="1599"/>
      <c r="I21" s="1599"/>
      <c r="J21" s="523"/>
      <c r="K21" s="692"/>
      <c r="L21" s="693"/>
      <c r="M21" s="694"/>
      <c r="N21" s="694"/>
      <c r="O21" s="682"/>
      <c r="P21" s="1259" t="str">
        <f t="shared" si="2"/>
        <v/>
      </c>
      <c r="Q21" s="682"/>
      <c r="R21" s="695"/>
      <c r="S21" s="681"/>
      <c r="T21" s="681"/>
      <c r="U21" s="1260" t="str">
        <f t="shared" si="3"/>
        <v/>
      </c>
      <c r="V21" s="681"/>
      <c r="W21" s="684"/>
      <c r="X21" s="1587"/>
      <c r="Y21" s="1588"/>
      <c r="Z21" s="1589"/>
      <c r="AA21" s="693"/>
      <c r="AB21" s="694"/>
      <c r="AC21" s="676"/>
      <c r="AD21" s="1261"/>
      <c r="AE21" s="1262" t="str">
        <f t="shared" si="4"/>
        <v/>
      </c>
      <c r="AF21" s="676"/>
      <c r="AG21" s="676"/>
      <c r="AH21" s="696"/>
      <c r="AI21" s="685"/>
      <c r="AJ21" s="685"/>
      <c r="AK21" s="1262" t="str">
        <f t="shared" si="5"/>
        <v/>
      </c>
      <c r="AL21" s="685"/>
      <c r="AM21" s="684"/>
      <c r="AN21" s="1590"/>
      <c r="AO21" s="1591"/>
      <c r="AP21" s="1591"/>
      <c r="AQ21" s="1591"/>
      <c r="AR21" s="1592"/>
      <c r="AS21" s="688"/>
      <c r="AT21" s="689">
        <f t="shared" si="0"/>
        <v>0</v>
      </c>
      <c r="AU21" s="1593"/>
      <c r="AV21" s="1594"/>
      <c r="AW21" s="1594"/>
      <c r="AX21" s="1594"/>
      <c r="AY21" s="1595"/>
    </row>
    <row r="22" spans="1:51" ht="78" customHeight="1" outlineLevel="1" x14ac:dyDescent="0.2">
      <c r="C22" s="690"/>
      <c r="D22" s="691" t="str">
        <f>IF(ISNA(VLOOKUP(CONCATENATE($F$3,C22),Data!$Q$2:$R$11,2,FALSE))," ",VLOOKUP(CONCATENATE($F$3,C22),Data!$Q$2:$R$11,2,FALSE))</f>
        <v xml:space="preserve"> </v>
      </c>
      <c r="E22" s="1599"/>
      <c r="F22" s="1599"/>
      <c r="G22" s="1599"/>
      <c r="H22" s="1599"/>
      <c r="I22" s="1599"/>
      <c r="J22" s="523"/>
      <c r="K22" s="692"/>
      <c r="L22" s="693"/>
      <c r="M22" s="694"/>
      <c r="N22" s="694"/>
      <c r="O22" s="682"/>
      <c r="P22" s="1259" t="str">
        <f t="shared" si="2"/>
        <v/>
      </c>
      <c r="Q22" s="682"/>
      <c r="R22" s="695"/>
      <c r="S22" s="681"/>
      <c r="T22" s="681"/>
      <c r="U22" s="1260" t="str">
        <f t="shared" si="3"/>
        <v/>
      </c>
      <c r="V22" s="681"/>
      <c r="W22" s="684"/>
      <c r="X22" s="1587"/>
      <c r="Y22" s="1588"/>
      <c r="Z22" s="1589"/>
      <c r="AA22" s="693"/>
      <c r="AB22" s="694"/>
      <c r="AC22" s="676"/>
      <c r="AD22" s="1261"/>
      <c r="AE22" s="1262" t="str">
        <f t="shared" si="4"/>
        <v/>
      </c>
      <c r="AF22" s="676"/>
      <c r="AG22" s="676"/>
      <c r="AH22" s="696"/>
      <c r="AI22" s="685"/>
      <c r="AJ22" s="685"/>
      <c r="AK22" s="1262" t="str">
        <f t="shared" si="5"/>
        <v/>
      </c>
      <c r="AL22" s="685"/>
      <c r="AM22" s="684"/>
      <c r="AN22" s="1590"/>
      <c r="AO22" s="1591"/>
      <c r="AP22" s="1591"/>
      <c r="AQ22" s="1591"/>
      <c r="AR22" s="1592"/>
      <c r="AS22" s="688"/>
      <c r="AT22" s="689">
        <f t="shared" si="0"/>
        <v>0</v>
      </c>
      <c r="AU22" s="1593"/>
      <c r="AV22" s="1594"/>
      <c r="AW22" s="1594"/>
      <c r="AX22" s="1594"/>
      <c r="AY22" s="1595"/>
    </row>
    <row r="23" spans="1:51" ht="78" customHeight="1" outlineLevel="1" x14ac:dyDescent="0.2">
      <c r="C23" s="690"/>
      <c r="D23" s="691" t="str">
        <f>IF(ISNA(VLOOKUP(CONCATENATE($F$3,C23),Data!$Q$2:$R$11,2,FALSE))," ",VLOOKUP(CONCATENATE($F$3,C23),Data!$Q$2:$R$11,2,FALSE))</f>
        <v xml:space="preserve"> </v>
      </c>
      <c r="E23" s="1599"/>
      <c r="F23" s="1599"/>
      <c r="G23" s="1599"/>
      <c r="H23" s="1599"/>
      <c r="I23" s="1599"/>
      <c r="J23" s="523"/>
      <c r="K23" s="692"/>
      <c r="L23" s="693"/>
      <c r="M23" s="694"/>
      <c r="N23" s="694"/>
      <c r="O23" s="682"/>
      <c r="P23" s="1259" t="str">
        <f t="shared" si="2"/>
        <v/>
      </c>
      <c r="Q23" s="682"/>
      <c r="R23" s="695"/>
      <c r="S23" s="681"/>
      <c r="T23" s="681"/>
      <c r="U23" s="1260" t="str">
        <f t="shared" si="3"/>
        <v/>
      </c>
      <c r="V23" s="681"/>
      <c r="W23" s="684"/>
      <c r="X23" s="1587"/>
      <c r="Y23" s="1588"/>
      <c r="Z23" s="1589"/>
      <c r="AA23" s="693"/>
      <c r="AB23" s="694"/>
      <c r="AC23" s="676"/>
      <c r="AD23" s="1261"/>
      <c r="AE23" s="1262" t="str">
        <f t="shared" si="4"/>
        <v/>
      </c>
      <c r="AF23" s="676"/>
      <c r="AG23" s="676"/>
      <c r="AH23" s="696"/>
      <c r="AI23" s="685"/>
      <c r="AJ23" s="685"/>
      <c r="AK23" s="1262" t="str">
        <f t="shared" si="5"/>
        <v/>
      </c>
      <c r="AL23" s="685"/>
      <c r="AM23" s="684"/>
      <c r="AN23" s="1590"/>
      <c r="AO23" s="1591"/>
      <c r="AP23" s="1591"/>
      <c r="AQ23" s="1591"/>
      <c r="AR23" s="1592"/>
      <c r="AS23" s="688"/>
      <c r="AT23" s="689">
        <f t="shared" si="0"/>
        <v>0</v>
      </c>
      <c r="AU23" s="1593"/>
      <c r="AV23" s="1594"/>
      <c r="AW23" s="1594"/>
      <c r="AX23" s="1594"/>
      <c r="AY23" s="1595"/>
    </row>
    <row r="24" spans="1:51" ht="78" customHeight="1" outlineLevel="1" x14ac:dyDescent="0.2">
      <c r="C24" s="690"/>
      <c r="D24" s="691" t="str">
        <f>IF(ISNA(VLOOKUP(CONCATENATE($F$3,C24),Data!$Q$2:$R$11,2,FALSE))," ",VLOOKUP(CONCATENATE($F$3,C24),Data!$Q$2:$R$11,2,FALSE))</f>
        <v xml:space="preserve"> </v>
      </c>
      <c r="E24" s="1599"/>
      <c r="F24" s="1599"/>
      <c r="G24" s="1599"/>
      <c r="H24" s="1599"/>
      <c r="I24" s="1599"/>
      <c r="J24" s="523"/>
      <c r="K24" s="692"/>
      <c r="L24" s="693"/>
      <c r="M24" s="694"/>
      <c r="N24" s="694"/>
      <c r="O24" s="682"/>
      <c r="P24" s="1259" t="str">
        <f t="shared" si="2"/>
        <v/>
      </c>
      <c r="Q24" s="682"/>
      <c r="R24" s="695"/>
      <c r="S24" s="681"/>
      <c r="T24" s="681"/>
      <c r="U24" s="1260" t="str">
        <f t="shared" si="3"/>
        <v/>
      </c>
      <c r="V24" s="681"/>
      <c r="W24" s="684"/>
      <c r="X24" s="1587"/>
      <c r="Y24" s="1588"/>
      <c r="Z24" s="1589"/>
      <c r="AA24" s="693"/>
      <c r="AB24" s="694"/>
      <c r="AC24" s="676"/>
      <c r="AD24" s="1261"/>
      <c r="AE24" s="1262" t="str">
        <f t="shared" si="4"/>
        <v/>
      </c>
      <c r="AF24" s="676"/>
      <c r="AG24" s="676"/>
      <c r="AH24" s="696"/>
      <c r="AI24" s="685"/>
      <c r="AJ24" s="685"/>
      <c r="AK24" s="1262" t="str">
        <f t="shared" si="5"/>
        <v/>
      </c>
      <c r="AL24" s="685"/>
      <c r="AM24" s="684"/>
      <c r="AN24" s="1590"/>
      <c r="AO24" s="1591"/>
      <c r="AP24" s="1591"/>
      <c r="AQ24" s="1591"/>
      <c r="AR24" s="1592"/>
      <c r="AS24" s="688"/>
      <c r="AT24" s="689">
        <f t="shared" si="0"/>
        <v>0</v>
      </c>
      <c r="AU24" s="1593"/>
      <c r="AV24" s="1594"/>
      <c r="AW24" s="1594"/>
      <c r="AX24" s="1594"/>
      <c r="AY24" s="1595"/>
    </row>
    <row r="25" spans="1:51" ht="78" customHeight="1" outlineLevel="1" x14ac:dyDescent="0.2">
      <c r="C25" s="690"/>
      <c r="D25" s="691" t="str">
        <f>IF(ISNA(VLOOKUP(CONCATENATE($F$3,C25),Data!$Q$2:$R$11,2,FALSE))," ",VLOOKUP(CONCATENATE($F$3,C25),Data!$Q$2:$R$11,2,FALSE))</f>
        <v xml:space="preserve"> </v>
      </c>
      <c r="E25" s="1599"/>
      <c r="F25" s="1599"/>
      <c r="G25" s="1599"/>
      <c r="H25" s="1599"/>
      <c r="I25" s="1599"/>
      <c r="J25" s="523"/>
      <c r="K25" s="692"/>
      <c r="L25" s="693"/>
      <c r="M25" s="694"/>
      <c r="N25" s="694"/>
      <c r="O25" s="682"/>
      <c r="P25" s="1259" t="str">
        <f t="shared" si="2"/>
        <v/>
      </c>
      <c r="Q25" s="682"/>
      <c r="R25" s="695"/>
      <c r="S25" s="681"/>
      <c r="T25" s="681"/>
      <c r="U25" s="1260" t="str">
        <f t="shared" si="3"/>
        <v/>
      </c>
      <c r="V25" s="681"/>
      <c r="W25" s="684"/>
      <c r="X25" s="1587"/>
      <c r="Y25" s="1588"/>
      <c r="Z25" s="1589"/>
      <c r="AA25" s="693"/>
      <c r="AB25" s="694"/>
      <c r="AC25" s="676"/>
      <c r="AD25" s="1261"/>
      <c r="AE25" s="1262" t="str">
        <f t="shared" si="4"/>
        <v/>
      </c>
      <c r="AF25" s="676"/>
      <c r="AG25" s="676"/>
      <c r="AH25" s="696"/>
      <c r="AI25" s="685"/>
      <c r="AJ25" s="685"/>
      <c r="AK25" s="1262" t="str">
        <f t="shared" si="5"/>
        <v/>
      </c>
      <c r="AL25" s="685"/>
      <c r="AM25" s="684"/>
      <c r="AN25" s="1590"/>
      <c r="AO25" s="1591"/>
      <c r="AP25" s="1591"/>
      <c r="AQ25" s="1591"/>
      <c r="AR25" s="1592"/>
      <c r="AS25" s="688"/>
      <c r="AT25" s="689">
        <f t="shared" si="0"/>
        <v>0</v>
      </c>
      <c r="AU25" s="1593"/>
      <c r="AV25" s="1594"/>
      <c r="AW25" s="1594"/>
      <c r="AX25" s="1594"/>
      <c r="AY25" s="1595"/>
    </row>
    <row r="26" spans="1:51" ht="78" customHeight="1" outlineLevel="1" x14ac:dyDescent="0.2">
      <c r="C26" s="690"/>
      <c r="D26" s="691" t="str">
        <f>IF(ISNA(VLOOKUP(CONCATENATE($F$3,C26),Data!$Q$2:$R$11,2,FALSE))," ",VLOOKUP(CONCATENATE($F$3,C26),Data!$Q$2:$R$11,2,FALSE))</f>
        <v xml:space="preserve"> </v>
      </c>
      <c r="E26" s="1599"/>
      <c r="F26" s="1599"/>
      <c r="G26" s="1599"/>
      <c r="H26" s="1599"/>
      <c r="I26" s="1599"/>
      <c r="J26" s="523"/>
      <c r="K26" s="692"/>
      <c r="L26" s="693"/>
      <c r="M26" s="694"/>
      <c r="N26" s="694"/>
      <c r="O26" s="682"/>
      <c r="P26" s="1259" t="str">
        <f t="shared" si="2"/>
        <v/>
      </c>
      <c r="Q26" s="682"/>
      <c r="R26" s="695"/>
      <c r="S26" s="681"/>
      <c r="T26" s="681"/>
      <c r="U26" s="1260" t="str">
        <f t="shared" si="3"/>
        <v/>
      </c>
      <c r="V26" s="681"/>
      <c r="W26" s="684"/>
      <c r="X26" s="1587"/>
      <c r="Y26" s="1588"/>
      <c r="Z26" s="1589"/>
      <c r="AA26" s="693"/>
      <c r="AB26" s="694"/>
      <c r="AC26" s="676"/>
      <c r="AD26" s="1261"/>
      <c r="AE26" s="1262" t="str">
        <f t="shared" si="4"/>
        <v/>
      </c>
      <c r="AF26" s="676"/>
      <c r="AG26" s="676"/>
      <c r="AH26" s="696"/>
      <c r="AI26" s="685"/>
      <c r="AJ26" s="685"/>
      <c r="AK26" s="1262" t="str">
        <f t="shared" si="5"/>
        <v/>
      </c>
      <c r="AL26" s="685"/>
      <c r="AM26" s="684"/>
      <c r="AN26" s="1590"/>
      <c r="AO26" s="1591"/>
      <c r="AP26" s="1591"/>
      <c r="AQ26" s="1591"/>
      <c r="AR26" s="1592"/>
      <c r="AS26" s="688"/>
      <c r="AT26" s="689">
        <f t="shared" si="0"/>
        <v>0</v>
      </c>
      <c r="AU26" s="1593"/>
      <c r="AV26" s="1594"/>
      <c r="AW26" s="1594"/>
      <c r="AX26" s="1594"/>
      <c r="AY26" s="1595"/>
    </row>
    <row r="27" spans="1:51" ht="78" customHeight="1" outlineLevel="1" x14ac:dyDescent="0.2">
      <c r="C27" s="690"/>
      <c r="D27" s="691" t="str">
        <f>IF(ISNA(VLOOKUP(CONCATENATE($F$3,C27),Data!$Q$2:$R$11,2,FALSE))," ",VLOOKUP(CONCATENATE($F$3,C27),Data!$Q$2:$R$11,2,FALSE))</f>
        <v xml:space="preserve"> </v>
      </c>
      <c r="E27" s="1599"/>
      <c r="F27" s="1599"/>
      <c r="G27" s="1599"/>
      <c r="H27" s="1599"/>
      <c r="I27" s="1599"/>
      <c r="J27" s="523"/>
      <c r="K27" s="692"/>
      <c r="L27" s="693"/>
      <c r="M27" s="694"/>
      <c r="N27" s="694"/>
      <c r="O27" s="682"/>
      <c r="P27" s="1259" t="str">
        <f t="shared" si="2"/>
        <v/>
      </c>
      <c r="Q27" s="682"/>
      <c r="R27" s="695"/>
      <c r="S27" s="681"/>
      <c r="T27" s="681"/>
      <c r="U27" s="1260" t="str">
        <f t="shared" si="3"/>
        <v/>
      </c>
      <c r="V27" s="681"/>
      <c r="W27" s="684"/>
      <c r="X27" s="1587"/>
      <c r="Y27" s="1588"/>
      <c r="Z27" s="1589"/>
      <c r="AA27" s="693"/>
      <c r="AB27" s="694"/>
      <c r="AC27" s="676"/>
      <c r="AD27" s="1261"/>
      <c r="AE27" s="1262" t="str">
        <f t="shared" si="4"/>
        <v/>
      </c>
      <c r="AF27" s="676"/>
      <c r="AG27" s="676"/>
      <c r="AH27" s="696"/>
      <c r="AI27" s="685"/>
      <c r="AJ27" s="685"/>
      <c r="AK27" s="1262" t="str">
        <f t="shared" si="5"/>
        <v/>
      </c>
      <c r="AL27" s="685"/>
      <c r="AM27" s="684"/>
      <c r="AN27" s="1590"/>
      <c r="AO27" s="1591"/>
      <c r="AP27" s="1591"/>
      <c r="AQ27" s="1591"/>
      <c r="AR27" s="1592"/>
      <c r="AS27" s="688"/>
      <c r="AT27" s="689">
        <f t="shared" si="0"/>
        <v>0</v>
      </c>
      <c r="AU27" s="1593"/>
      <c r="AV27" s="1594"/>
      <c r="AW27" s="1594"/>
      <c r="AX27" s="1594"/>
      <c r="AY27" s="1595"/>
    </row>
    <row r="28" spans="1:51" ht="78" customHeight="1" outlineLevel="1" x14ac:dyDescent="0.2">
      <c r="A28" s="419"/>
      <c r="B28" s="419"/>
      <c r="C28" s="690"/>
      <c r="D28" s="317"/>
      <c r="E28" s="1586"/>
      <c r="F28" s="1586"/>
      <c r="G28" s="1586"/>
      <c r="H28" s="1586"/>
      <c r="I28" s="417"/>
      <c r="J28" s="417"/>
      <c r="K28" s="934"/>
      <c r="L28" s="693"/>
      <c r="M28" s="694"/>
      <c r="N28" s="694"/>
      <c r="O28" s="682"/>
      <c r="P28" s="1259" t="str">
        <f t="shared" si="2"/>
        <v/>
      </c>
      <c r="Q28" s="682"/>
      <c r="R28" s="695"/>
      <c r="S28" s="681"/>
      <c r="T28" s="681"/>
      <c r="U28" s="1260" t="str">
        <f t="shared" si="3"/>
        <v/>
      </c>
      <c r="V28" s="681"/>
      <c r="W28" s="684"/>
      <c r="X28" s="1587"/>
      <c r="Y28" s="1588"/>
      <c r="Z28" s="1589"/>
      <c r="AA28" s="693"/>
      <c r="AB28" s="694"/>
      <c r="AC28" s="702"/>
      <c r="AD28" s="1261"/>
      <c r="AE28" s="1262" t="str">
        <f t="shared" si="4"/>
        <v/>
      </c>
      <c r="AF28" s="702"/>
      <c r="AG28" s="702"/>
      <c r="AH28" s="696"/>
      <c r="AI28" s="685"/>
      <c r="AJ28" s="685"/>
      <c r="AK28" s="1262" t="str">
        <f t="shared" si="5"/>
        <v/>
      </c>
      <c r="AL28" s="685"/>
      <c r="AM28" s="684"/>
      <c r="AN28" s="1590"/>
      <c r="AO28" s="1591"/>
      <c r="AP28" s="1591"/>
      <c r="AQ28" s="1591"/>
      <c r="AR28" s="1592"/>
      <c r="AS28" s="419"/>
      <c r="AT28" s="689">
        <f t="shared" si="0"/>
        <v>0</v>
      </c>
      <c r="AU28" s="1593"/>
      <c r="AV28" s="1594"/>
      <c r="AW28" s="1594"/>
      <c r="AX28" s="1594"/>
      <c r="AY28" s="1595"/>
    </row>
    <row r="29" spans="1:51" ht="78" customHeight="1" outlineLevel="1" x14ac:dyDescent="0.2">
      <c r="A29" s="419"/>
      <c r="B29" s="419"/>
      <c r="C29" s="690"/>
      <c r="D29" s="317" t="str">
        <f>IF(ISNA(VLOOKUP(CONCATENATE($F$3,C29),Data!$Q$2:$R$11,2,FALSE))," ",VLOOKUP(CONCATENATE($F$3,C29),Data!$Q$2:$R$11,2,FALSE))</f>
        <v xml:space="preserve"> </v>
      </c>
      <c r="E29" s="1586"/>
      <c r="F29" s="1586"/>
      <c r="G29" s="1586"/>
      <c r="H29" s="1586"/>
      <c r="I29" s="417"/>
      <c r="J29" s="417"/>
      <c r="K29" s="461"/>
      <c r="L29" s="693"/>
      <c r="M29" s="694"/>
      <c r="N29" s="694"/>
      <c r="O29" s="682"/>
      <c r="P29" s="1259" t="str">
        <f t="shared" si="2"/>
        <v/>
      </c>
      <c r="Q29" s="682"/>
      <c r="R29" s="695"/>
      <c r="S29" s="681"/>
      <c r="T29" s="681"/>
      <c r="U29" s="1260" t="str">
        <f t="shared" si="3"/>
        <v/>
      </c>
      <c r="V29" s="681"/>
      <c r="W29" s="684"/>
      <c r="X29" s="1587"/>
      <c r="Y29" s="1588"/>
      <c r="Z29" s="1589"/>
      <c r="AA29" s="693"/>
      <c r="AB29" s="694"/>
      <c r="AC29" s="702"/>
      <c r="AD29" s="1261"/>
      <c r="AE29" s="1262" t="str">
        <f t="shared" si="4"/>
        <v/>
      </c>
      <c r="AF29" s="702"/>
      <c r="AG29" s="702"/>
      <c r="AH29" s="696"/>
      <c r="AI29" s="685"/>
      <c r="AJ29" s="685"/>
      <c r="AK29" s="1262" t="str">
        <f t="shared" si="5"/>
        <v/>
      </c>
      <c r="AL29" s="685"/>
      <c r="AM29" s="684"/>
      <c r="AN29" s="1590"/>
      <c r="AO29" s="1591"/>
      <c r="AP29" s="1591"/>
      <c r="AQ29" s="1591"/>
      <c r="AR29" s="1592"/>
      <c r="AS29" s="419"/>
      <c r="AT29" s="689">
        <f t="shared" si="0"/>
        <v>0</v>
      </c>
      <c r="AU29" s="1593"/>
      <c r="AV29" s="1594"/>
      <c r="AW29" s="1594"/>
      <c r="AX29" s="1594"/>
      <c r="AY29" s="1595"/>
    </row>
    <row r="30" spans="1:51" ht="78" customHeight="1" outlineLevel="1" x14ac:dyDescent="0.2">
      <c r="A30" s="419"/>
      <c r="B30" s="419"/>
      <c r="C30" s="690"/>
      <c r="D30" s="317" t="str">
        <f>IF(ISNA(VLOOKUP(CONCATENATE($F$3,C30),Data!$Q$2:$R$11,2,FALSE))," ",VLOOKUP(CONCATENATE($F$3,C30),Data!$Q$2:$R$11,2,FALSE))</f>
        <v xml:space="preserve"> </v>
      </c>
      <c r="E30" s="1586"/>
      <c r="F30" s="1586"/>
      <c r="G30" s="1586"/>
      <c r="H30" s="1586"/>
      <c r="I30" s="417"/>
      <c r="J30" s="417"/>
      <c r="K30" s="935"/>
      <c r="L30" s="693"/>
      <c r="M30" s="694"/>
      <c r="N30" s="694"/>
      <c r="O30" s="682"/>
      <c r="P30" s="1259" t="str">
        <f t="shared" si="2"/>
        <v/>
      </c>
      <c r="Q30" s="682"/>
      <c r="R30" s="695"/>
      <c r="S30" s="681"/>
      <c r="T30" s="681"/>
      <c r="U30" s="1260" t="str">
        <f t="shared" si="3"/>
        <v/>
      </c>
      <c r="V30" s="681"/>
      <c r="W30" s="684"/>
      <c r="X30" s="1587"/>
      <c r="Y30" s="1588"/>
      <c r="Z30" s="1589"/>
      <c r="AA30" s="693"/>
      <c r="AB30" s="694"/>
      <c r="AC30" s="702"/>
      <c r="AD30" s="1261"/>
      <c r="AE30" s="1262" t="str">
        <f t="shared" si="4"/>
        <v/>
      </c>
      <c r="AF30" s="702"/>
      <c r="AG30" s="702"/>
      <c r="AH30" s="696"/>
      <c r="AI30" s="685"/>
      <c r="AJ30" s="685"/>
      <c r="AK30" s="1262" t="str">
        <f t="shared" si="5"/>
        <v/>
      </c>
      <c r="AL30" s="685"/>
      <c r="AM30" s="684"/>
      <c r="AN30" s="1590"/>
      <c r="AO30" s="1591"/>
      <c r="AP30" s="1591"/>
      <c r="AQ30" s="1591"/>
      <c r="AR30" s="1592"/>
      <c r="AS30" s="419"/>
      <c r="AT30" s="689">
        <f t="shared" si="0"/>
        <v>0</v>
      </c>
      <c r="AU30" s="1593"/>
      <c r="AV30" s="1594"/>
      <c r="AW30" s="1594"/>
      <c r="AX30" s="1594"/>
      <c r="AY30" s="1595"/>
    </row>
    <row r="31" spans="1:51" ht="78" customHeight="1" outlineLevel="1" x14ac:dyDescent="0.2">
      <c r="A31" s="419"/>
      <c r="B31" s="419"/>
      <c r="C31" s="690"/>
      <c r="D31" s="317" t="str">
        <f>IF(ISNA(VLOOKUP(CONCATENATE($F$3,C31),Data!$Q$2:$R$11,2,FALSE))," ",VLOOKUP(CONCATENATE($F$3,C31),Data!$Q$2:$R$11,2,FALSE))</f>
        <v xml:space="preserve"> </v>
      </c>
      <c r="E31" s="1586"/>
      <c r="F31" s="1586"/>
      <c r="G31" s="1586"/>
      <c r="H31" s="1586"/>
      <c r="I31" s="417"/>
      <c r="J31" s="417"/>
      <c r="K31" s="934"/>
      <c r="L31" s="693"/>
      <c r="M31" s="694"/>
      <c r="N31" s="694"/>
      <c r="O31" s="682"/>
      <c r="P31" s="1259" t="str">
        <f t="shared" si="2"/>
        <v/>
      </c>
      <c r="Q31" s="682"/>
      <c r="R31" s="695"/>
      <c r="S31" s="681"/>
      <c r="T31" s="681"/>
      <c r="U31" s="1260" t="str">
        <f t="shared" si="3"/>
        <v/>
      </c>
      <c r="V31" s="681"/>
      <c r="W31" s="684"/>
      <c r="X31" s="1587"/>
      <c r="Y31" s="1588"/>
      <c r="Z31" s="1589"/>
      <c r="AA31" s="693"/>
      <c r="AB31" s="694"/>
      <c r="AC31" s="702"/>
      <c r="AD31" s="1261"/>
      <c r="AE31" s="1262" t="str">
        <f t="shared" si="4"/>
        <v/>
      </c>
      <c r="AF31" s="702"/>
      <c r="AG31" s="702"/>
      <c r="AH31" s="696"/>
      <c r="AI31" s="685"/>
      <c r="AJ31" s="685"/>
      <c r="AK31" s="1262" t="str">
        <f t="shared" si="5"/>
        <v/>
      </c>
      <c r="AL31" s="685"/>
      <c r="AM31" s="684"/>
      <c r="AN31" s="1590"/>
      <c r="AO31" s="1591"/>
      <c r="AP31" s="1591"/>
      <c r="AQ31" s="1591"/>
      <c r="AR31" s="1592"/>
      <c r="AS31" s="419"/>
      <c r="AT31" s="689">
        <f t="shared" si="0"/>
        <v>0</v>
      </c>
      <c r="AU31" s="1593"/>
      <c r="AV31" s="1594"/>
      <c r="AW31" s="1594"/>
      <c r="AX31" s="1594"/>
      <c r="AY31" s="1595"/>
    </row>
    <row r="32" spans="1:51" ht="78" customHeight="1" outlineLevel="1" x14ac:dyDescent="0.2">
      <c r="A32" s="419"/>
      <c r="B32" s="419"/>
      <c r="C32" s="690"/>
      <c r="D32" s="317" t="str">
        <f>IF(ISNA(VLOOKUP(CONCATENATE($F$3,C32),Data!$Q$2:$R$11,2,FALSE))," ",VLOOKUP(CONCATENATE($F$3,C32),Data!$Q$2:$R$11,2,FALSE))</f>
        <v xml:space="preserve"> </v>
      </c>
      <c r="E32" s="1586"/>
      <c r="F32" s="1586"/>
      <c r="G32" s="1586"/>
      <c r="H32" s="1586"/>
      <c r="I32" s="417"/>
      <c r="J32" s="417"/>
      <c r="K32" s="934"/>
      <c r="L32" s="693"/>
      <c r="M32" s="694"/>
      <c r="N32" s="694"/>
      <c r="O32" s="682"/>
      <c r="P32" s="1259" t="str">
        <f t="shared" si="2"/>
        <v/>
      </c>
      <c r="Q32" s="682"/>
      <c r="R32" s="695"/>
      <c r="S32" s="681"/>
      <c r="T32" s="681"/>
      <c r="U32" s="1260" t="str">
        <f t="shared" si="3"/>
        <v/>
      </c>
      <c r="V32" s="681"/>
      <c r="W32" s="684"/>
      <c r="X32" s="1587"/>
      <c r="Y32" s="1588"/>
      <c r="Z32" s="1589"/>
      <c r="AA32" s="693"/>
      <c r="AB32" s="694"/>
      <c r="AC32" s="932"/>
      <c r="AD32" s="1261"/>
      <c r="AE32" s="1262" t="str">
        <f t="shared" si="4"/>
        <v/>
      </c>
      <c r="AF32" s="932"/>
      <c r="AG32" s="932"/>
      <c r="AH32" s="696"/>
      <c r="AI32" s="685"/>
      <c r="AJ32" s="685"/>
      <c r="AK32" s="1262" t="str">
        <f t="shared" si="5"/>
        <v/>
      </c>
      <c r="AL32" s="685"/>
      <c r="AM32" s="684"/>
      <c r="AN32" s="1590"/>
      <c r="AO32" s="1591"/>
      <c r="AP32" s="1591"/>
      <c r="AQ32" s="1591"/>
      <c r="AR32" s="1592"/>
      <c r="AS32" s="419"/>
      <c r="AT32" s="689">
        <f t="shared" ref="AT32:AT42" si="6">AI32</f>
        <v>0</v>
      </c>
      <c r="AU32" s="1593"/>
      <c r="AV32" s="1594"/>
      <c r="AW32" s="1594"/>
      <c r="AX32" s="1594"/>
      <c r="AY32" s="1595"/>
    </row>
    <row r="33" spans="1:51" ht="78" customHeight="1" outlineLevel="1" x14ac:dyDescent="0.2">
      <c r="A33" s="419"/>
      <c r="B33" s="419"/>
      <c r="C33" s="690"/>
      <c r="D33" s="317" t="str">
        <f>IF(ISNA(VLOOKUP(CONCATENATE($F$3,C33),Data!$Q$2:$R$11,2,FALSE))," ",VLOOKUP(CONCATENATE($F$3,C33),Data!$Q$2:$R$11,2,FALSE))</f>
        <v xml:space="preserve"> </v>
      </c>
      <c r="E33" s="1586"/>
      <c r="F33" s="1586"/>
      <c r="G33" s="1586"/>
      <c r="H33" s="1586"/>
      <c r="I33" s="417"/>
      <c r="J33" s="417"/>
      <c r="K33" s="934"/>
      <c r="L33" s="693"/>
      <c r="M33" s="694"/>
      <c r="N33" s="694"/>
      <c r="O33" s="682"/>
      <c r="P33" s="1259" t="str">
        <f t="shared" si="2"/>
        <v/>
      </c>
      <c r="Q33" s="682"/>
      <c r="R33" s="695"/>
      <c r="S33" s="681"/>
      <c r="T33" s="681"/>
      <c r="U33" s="1260" t="str">
        <f t="shared" si="3"/>
        <v/>
      </c>
      <c r="V33" s="681"/>
      <c r="W33" s="684"/>
      <c r="X33" s="1587"/>
      <c r="Y33" s="1588"/>
      <c r="Z33" s="1589"/>
      <c r="AA33" s="693"/>
      <c r="AB33" s="694"/>
      <c r="AC33" s="932"/>
      <c r="AD33" s="1261"/>
      <c r="AE33" s="1262" t="str">
        <f t="shared" si="4"/>
        <v/>
      </c>
      <c r="AF33" s="932"/>
      <c r="AG33" s="932"/>
      <c r="AH33" s="696"/>
      <c r="AI33" s="685"/>
      <c r="AJ33" s="685"/>
      <c r="AK33" s="1262" t="str">
        <f t="shared" si="5"/>
        <v/>
      </c>
      <c r="AL33" s="685"/>
      <c r="AM33" s="684"/>
      <c r="AN33" s="1590"/>
      <c r="AO33" s="1591"/>
      <c r="AP33" s="1591"/>
      <c r="AQ33" s="1591"/>
      <c r="AR33" s="1592"/>
      <c r="AS33" s="419"/>
      <c r="AT33" s="689">
        <f t="shared" si="6"/>
        <v>0</v>
      </c>
      <c r="AU33" s="1593"/>
      <c r="AV33" s="1594"/>
      <c r="AW33" s="1594"/>
      <c r="AX33" s="1594"/>
      <c r="AY33" s="1595"/>
    </row>
    <row r="34" spans="1:51" ht="78" customHeight="1" outlineLevel="1" x14ac:dyDescent="0.2">
      <c r="A34" s="419"/>
      <c r="B34" s="419"/>
      <c r="C34" s="690"/>
      <c r="D34" s="317" t="str">
        <f>IF(ISNA(VLOOKUP(CONCATENATE($F$3,C34),Data!$Q$2:$R$11,2,FALSE))," ",VLOOKUP(CONCATENATE($F$3,C34),Data!$Q$2:$R$11,2,FALSE))</f>
        <v xml:space="preserve"> </v>
      </c>
      <c r="E34" s="1586"/>
      <c r="F34" s="1586"/>
      <c r="G34" s="1586"/>
      <c r="H34" s="1586"/>
      <c r="I34" s="417"/>
      <c r="J34" s="417"/>
      <c r="K34" s="934"/>
      <c r="L34" s="693"/>
      <c r="M34" s="694"/>
      <c r="N34" s="694"/>
      <c r="O34" s="682"/>
      <c r="P34" s="1259" t="str">
        <f t="shared" si="2"/>
        <v/>
      </c>
      <c r="Q34" s="682"/>
      <c r="R34" s="695"/>
      <c r="S34" s="681"/>
      <c r="T34" s="681"/>
      <c r="U34" s="1260" t="str">
        <f t="shared" si="3"/>
        <v/>
      </c>
      <c r="V34" s="681"/>
      <c r="W34" s="684"/>
      <c r="X34" s="1587"/>
      <c r="Y34" s="1588"/>
      <c r="Z34" s="1589"/>
      <c r="AA34" s="693"/>
      <c r="AB34" s="694"/>
      <c r="AC34" s="932"/>
      <c r="AD34" s="1261"/>
      <c r="AE34" s="1262" t="str">
        <f t="shared" si="4"/>
        <v/>
      </c>
      <c r="AF34" s="932"/>
      <c r="AG34" s="932"/>
      <c r="AH34" s="696"/>
      <c r="AI34" s="685"/>
      <c r="AJ34" s="685"/>
      <c r="AK34" s="1262" t="str">
        <f t="shared" si="5"/>
        <v/>
      </c>
      <c r="AL34" s="685"/>
      <c r="AM34" s="684"/>
      <c r="AN34" s="1590"/>
      <c r="AO34" s="1591"/>
      <c r="AP34" s="1591"/>
      <c r="AQ34" s="1591"/>
      <c r="AR34" s="1592"/>
      <c r="AS34" s="419"/>
      <c r="AT34" s="689">
        <f t="shared" si="6"/>
        <v>0</v>
      </c>
      <c r="AU34" s="1593"/>
      <c r="AV34" s="1594"/>
      <c r="AW34" s="1594"/>
      <c r="AX34" s="1594"/>
      <c r="AY34" s="1595"/>
    </row>
    <row r="35" spans="1:51" ht="78" customHeight="1" outlineLevel="1" x14ac:dyDescent="0.2">
      <c r="A35" s="419"/>
      <c r="B35" s="419"/>
      <c r="C35" s="690"/>
      <c r="D35" s="317" t="str">
        <f>IF(ISNA(VLOOKUP(CONCATENATE($F$3,C35),Data!$Q$2:$R$11,2,FALSE))," ",VLOOKUP(CONCATENATE($F$3,C35),Data!$Q$2:$R$11,2,FALSE))</f>
        <v xml:space="preserve"> </v>
      </c>
      <c r="E35" s="1586"/>
      <c r="F35" s="1586"/>
      <c r="G35" s="1586"/>
      <c r="H35" s="1586"/>
      <c r="I35" s="417"/>
      <c r="J35" s="417"/>
      <c r="K35" s="934"/>
      <c r="L35" s="693"/>
      <c r="M35" s="694"/>
      <c r="N35" s="694"/>
      <c r="O35" s="682"/>
      <c r="P35" s="1259" t="str">
        <f t="shared" si="2"/>
        <v/>
      </c>
      <c r="Q35" s="682"/>
      <c r="R35" s="695"/>
      <c r="S35" s="681"/>
      <c r="T35" s="681"/>
      <c r="U35" s="1260" t="str">
        <f t="shared" si="3"/>
        <v/>
      </c>
      <c r="V35" s="681"/>
      <c r="W35" s="684"/>
      <c r="X35" s="1587"/>
      <c r="Y35" s="1588"/>
      <c r="Z35" s="1589"/>
      <c r="AA35" s="693"/>
      <c r="AB35" s="694"/>
      <c r="AC35" s="932"/>
      <c r="AD35" s="1261"/>
      <c r="AE35" s="1262" t="str">
        <f t="shared" si="4"/>
        <v/>
      </c>
      <c r="AF35" s="932"/>
      <c r="AG35" s="932"/>
      <c r="AH35" s="696"/>
      <c r="AI35" s="685"/>
      <c r="AJ35" s="685"/>
      <c r="AK35" s="1262" t="str">
        <f t="shared" si="5"/>
        <v/>
      </c>
      <c r="AL35" s="685"/>
      <c r="AM35" s="684"/>
      <c r="AN35" s="1590"/>
      <c r="AO35" s="1591"/>
      <c r="AP35" s="1591"/>
      <c r="AQ35" s="1591"/>
      <c r="AR35" s="1592"/>
      <c r="AS35" s="419"/>
      <c r="AT35" s="689">
        <f t="shared" si="6"/>
        <v>0</v>
      </c>
      <c r="AU35" s="1593"/>
      <c r="AV35" s="1594"/>
      <c r="AW35" s="1594"/>
      <c r="AX35" s="1594"/>
      <c r="AY35" s="1595"/>
    </row>
    <row r="36" spans="1:51" ht="78" customHeight="1" outlineLevel="1" x14ac:dyDescent="0.2">
      <c r="A36" s="419"/>
      <c r="B36" s="419"/>
      <c r="C36" s="690"/>
      <c r="D36" s="317" t="str">
        <f>IF(ISNA(VLOOKUP(CONCATENATE($F$3,C36),Data!$Q$2:$R$11,2,FALSE))," ",VLOOKUP(CONCATENATE($F$3,C36),Data!$Q$2:$R$11,2,FALSE))</f>
        <v xml:space="preserve"> </v>
      </c>
      <c r="E36" s="1586"/>
      <c r="F36" s="1586"/>
      <c r="G36" s="1586"/>
      <c r="H36" s="1586"/>
      <c r="I36" s="417"/>
      <c r="J36" s="417"/>
      <c r="K36" s="934"/>
      <c r="L36" s="693"/>
      <c r="M36" s="694"/>
      <c r="N36" s="694"/>
      <c r="O36" s="682"/>
      <c r="P36" s="1259" t="str">
        <f t="shared" si="2"/>
        <v/>
      </c>
      <c r="Q36" s="682"/>
      <c r="R36" s="695"/>
      <c r="S36" s="681"/>
      <c r="T36" s="681"/>
      <c r="U36" s="1260" t="str">
        <f t="shared" si="3"/>
        <v/>
      </c>
      <c r="V36" s="681"/>
      <c r="W36" s="684"/>
      <c r="X36" s="1587"/>
      <c r="Y36" s="1588"/>
      <c r="Z36" s="1589"/>
      <c r="AA36" s="693"/>
      <c r="AB36" s="694"/>
      <c r="AC36" s="932"/>
      <c r="AD36" s="1261"/>
      <c r="AE36" s="1262" t="str">
        <f t="shared" si="4"/>
        <v/>
      </c>
      <c r="AF36" s="932"/>
      <c r="AG36" s="932"/>
      <c r="AH36" s="696"/>
      <c r="AI36" s="685"/>
      <c r="AJ36" s="685"/>
      <c r="AK36" s="1262" t="str">
        <f t="shared" si="5"/>
        <v/>
      </c>
      <c r="AL36" s="685"/>
      <c r="AM36" s="684"/>
      <c r="AN36" s="1590"/>
      <c r="AO36" s="1591"/>
      <c r="AP36" s="1591"/>
      <c r="AQ36" s="1591"/>
      <c r="AR36" s="1592"/>
      <c r="AS36" s="419"/>
      <c r="AT36" s="689">
        <f t="shared" si="6"/>
        <v>0</v>
      </c>
      <c r="AU36" s="1593"/>
      <c r="AV36" s="1594"/>
      <c r="AW36" s="1594"/>
      <c r="AX36" s="1594"/>
      <c r="AY36" s="1595"/>
    </row>
    <row r="37" spans="1:51" ht="78" customHeight="1" outlineLevel="1" x14ac:dyDescent="0.2">
      <c r="A37" s="419"/>
      <c r="B37" s="419"/>
      <c r="C37" s="690"/>
      <c r="D37" s="317" t="str">
        <f>IF(ISNA(VLOOKUP(CONCATENATE($F$3,C37),Data!$Q$2:$R$11,2,FALSE))," ",VLOOKUP(CONCATENATE($F$3,C37),Data!$Q$2:$R$11,2,FALSE))</f>
        <v xml:space="preserve"> </v>
      </c>
      <c r="E37" s="1586"/>
      <c r="F37" s="1586"/>
      <c r="G37" s="1586"/>
      <c r="H37" s="1586"/>
      <c r="I37" s="417"/>
      <c r="J37" s="417"/>
      <c r="K37" s="934"/>
      <c r="L37" s="693"/>
      <c r="M37" s="694"/>
      <c r="N37" s="694"/>
      <c r="O37" s="682"/>
      <c r="P37" s="1259" t="str">
        <f t="shared" si="2"/>
        <v/>
      </c>
      <c r="Q37" s="682"/>
      <c r="R37" s="695"/>
      <c r="S37" s="681"/>
      <c r="T37" s="681"/>
      <c r="U37" s="1260" t="str">
        <f t="shared" si="3"/>
        <v/>
      </c>
      <c r="V37" s="681"/>
      <c r="W37" s="684"/>
      <c r="X37" s="1587"/>
      <c r="Y37" s="1588"/>
      <c r="Z37" s="1589"/>
      <c r="AA37" s="693"/>
      <c r="AB37" s="694"/>
      <c r="AC37" s="932"/>
      <c r="AD37" s="1261"/>
      <c r="AE37" s="1262" t="str">
        <f t="shared" si="4"/>
        <v/>
      </c>
      <c r="AF37" s="932"/>
      <c r="AG37" s="932"/>
      <c r="AH37" s="696"/>
      <c r="AI37" s="685"/>
      <c r="AJ37" s="685"/>
      <c r="AK37" s="1262" t="str">
        <f t="shared" si="5"/>
        <v/>
      </c>
      <c r="AL37" s="685"/>
      <c r="AM37" s="684"/>
      <c r="AN37" s="1590"/>
      <c r="AO37" s="1591"/>
      <c r="AP37" s="1591"/>
      <c r="AQ37" s="1591"/>
      <c r="AR37" s="1592"/>
      <c r="AS37" s="419"/>
      <c r="AT37" s="689">
        <f t="shared" si="6"/>
        <v>0</v>
      </c>
      <c r="AU37" s="1593"/>
      <c r="AV37" s="1594"/>
      <c r="AW37" s="1594"/>
      <c r="AX37" s="1594"/>
      <c r="AY37" s="1595"/>
    </row>
    <row r="38" spans="1:51" ht="78" customHeight="1" outlineLevel="1" x14ac:dyDescent="0.2">
      <c r="A38" s="419"/>
      <c r="B38" s="419"/>
      <c r="C38" s="690"/>
      <c r="D38" s="317" t="str">
        <f>IF(ISNA(VLOOKUP(CONCATENATE($F$3,C38),Data!$Q$2:$R$11,2,FALSE))," ",VLOOKUP(CONCATENATE($F$3,C38),Data!$Q$2:$R$11,2,FALSE))</f>
        <v xml:space="preserve"> </v>
      </c>
      <c r="E38" s="1586"/>
      <c r="F38" s="1586"/>
      <c r="G38" s="1586"/>
      <c r="H38" s="1586"/>
      <c r="I38" s="417"/>
      <c r="J38" s="417"/>
      <c r="K38" s="934"/>
      <c r="L38" s="693"/>
      <c r="M38" s="694"/>
      <c r="N38" s="694"/>
      <c r="O38" s="682"/>
      <c r="P38" s="1259" t="str">
        <f t="shared" si="2"/>
        <v/>
      </c>
      <c r="Q38" s="682"/>
      <c r="R38" s="695"/>
      <c r="S38" s="681"/>
      <c r="T38" s="681"/>
      <c r="U38" s="1260" t="str">
        <f t="shared" si="3"/>
        <v/>
      </c>
      <c r="V38" s="681"/>
      <c r="W38" s="684"/>
      <c r="X38" s="1587"/>
      <c r="Y38" s="1588"/>
      <c r="Z38" s="1589"/>
      <c r="AA38" s="693"/>
      <c r="AB38" s="694"/>
      <c r="AC38" s="932"/>
      <c r="AD38" s="1261"/>
      <c r="AE38" s="1262" t="str">
        <f t="shared" si="4"/>
        <v/>
      </c>
      <c r="AF38" s="932"/>
      <c r="AG38" s="932"/>
      <c r="AH38" s="696"/>
      <c r="AI38" s="685"/>
      <c r="AJ38" s="685"/>
      <c r="AK38" s="1262" t="str">
        <f t="shared" si="5"/>
        <v/>
      </c>
      <c r="AL38" s="685"/>
      <c r="AM38" s="684"/>
      <c r="AN38" s="1590"/>
      <c r="AO38" s="1591"/>
      <c r="AP38" s="1591"/>
      <c r="AQ38" s="1591"/>
      <c r="AR38" s="1592"/>
      <c r="AS38" s="419"/>
      <c r="AT38" s="689">
        <f t="shared" si="6"/>
        <v>0</v>
      </c>
      <c r="AU38" s="1593"/>
      <c r="AV38" s="1594"/>
      <c r="AW38" s="1594"/>
      <c r="AX38" s="1594"/>
      <c r="AY38" s="1595"/>
    </row>
    <row r="39" spans="1:51" ht="78" customHeight="1" outlineLevel="1" x14ac:dyDescent="0.2">
      <c r="A39" s="419"/>
      <c r="B39" s="419"/>
      <c r="C39" s="690"/>
      <c r="D39" s="317" t="str">
        <f>IF(ISNA(VLOOKUP(CONCATENATE($F$3,C39),Data!$Q$2:$R$11,2,FALSE))," ",VLOOKUP(CONCATENATE($F$3,C39),Data!$Q$2:$R$11,2,FALSE))</f>
        <v xml:space="preserve"> </v>
      </c>
      <c r="E39" s="1586"/>
      <c r="F39" s="1586"/>
      <c r="G39" s="1586"/>
      <c r="H39" s="1586"/>
      <c r="I39" s="417"/>
      <c r="J39" s="417"/>
      <c r="K39" s="934"/>
      <c r="L39" s="693"/>
      <c r="M39" s="694"/>
      <c r="N39" s="694"/>
      <c r="O39" s="682"/>
      <c r="P39" s="1259" t="str">
        <f t="shared" si="2"/>
        <v/>
      </c>
      <c r="Q39" s="682"/>
      <c r="R39" s="695"/>
      <c r="S39" s="681"/>
      <c r="T39" s="681"/>
      <c r="U39" s="1260" t="str">
        <f t="shared" si="3"/>
        <v/>
      </c>
      <c r="V39" s="681"/>
      <c r="W39" s="684"/>
      <c r="X39" s="1587"/>
      <c r="Y39" s="1588"/>
      <c r="Z39" s="1589"/>
      <c r="AA39" s="693"/>
      <c r="AB39" s="694"/>
      <c r="AC39" s="932"/>
      <c r="AD39" s="1261"/>
      <c r="AE39" s="1262" t="str">
        <f t="shared" si="4"/>
        <v/>
      </c>
      <c r="AF39" s="932"/>
      <c r="AG39" s="932"/>
      <c r="AH39" s="696"/>
      <c r="AI39" s="685"/>
      <c r="AJ39" s="685"/>
      <c r="AK39" s="1262" t="str">
        <f t="shared" si="5"/>
        <v/>
      </c>
      <c r="AL39" s="685"/>
      <c r="AM39" s="684"/>
      <c r="AN39" s="1590"/>
      <c r="AO39" s="1591"/>
      <c r="AP39" s="1591"/>
      <c r="AQ39" s="1591"/>
      <c r="AR39" s="1592"/>
      <c r="AS39" s="419"/>
      <c r="AT39" s="689">
        <f t="shared" si="6"/>
        <v>0</v>
      </c>
      <c r="AU39" s="1593"/>
      <c r="AV39" s="1594"/>
      <c r="AW39" s="1594"/>
      <c r="AX39" s="1594"/>
      <c r="AY39" s="1595"/>
    </row>
    <row r="40" spans="1:51" ht="78" customHeight="1" outlineLevel="1" x14ac:dyDescent="0.2">
      <c r="A40" s="419"/>
      <c r="B40" s="419"/>
      <c r="C40" s="690"/>
      <c r="D40" s="317" t="str">
        <f>IF(ISNA(VLOOKUP(CONCATENATE($F$3,C40),Data!$Q$2:$R$11,2,FALSE))," ",VLOOKUP(CONCATENATE($F$3,C40),Data!$Q$2:$R$11,2,FALSE))</f>
        <v xml:space="preserve"> </v>
      </c>
      <c r="E40" s="1586"/>
      <c r="F40" s="1586"/>
      <c r="G40" s="1586"/>
      <c r="H40" s="1586"/>
      <c r="I40" s="417"/>
      <c r="J40" s="417"/>
      <c r="K40" s="934"/>
      <c r="L40" s="693"/>
      <c r="M40" s="694"/>
      <c r="N40" s="694"/>
      <c r="O40" s="682"/>
      <c r="P40" s="1259" t="str">
        <f t="shared" si="2"/>
        <v/>
      </c>
      <c r="Q40" s="682"/>
      <c r="R40" s="695"/>
      <c r="S40" s="681"/>
      <c r="T40" s="681"/>
      <c r="U40" s="1260" t="str">
        <f t="shared" si="3"/>
        <v/>
      </c>
      <c r="V40" s="681"/>
      <c r="W40" s="684"/>
      <c r="X40" s="1587"/>
      <c r="Y40" s="1588"/>
      <c r="Z40" s="1589"/>
      <c r="AA40" s="693"/>
      <c r="AB40" s="694"/>
      <c r="AC40" s="932"/>
      <c r="AD40" s="1261"/>
      <c r="AE40" s="1262" t="str">
        <f t="shared" si="4"/>
        <v/>
      </c>
      <c r="AF40" s="932"/>
      <c r="AG40" s="932"/>
      <c r="AH40" s="696"/>
      <c r="AI40" s="685"/>
      <c r="AJ40" s="685"/>
      <c r="AK40" s="1262" t="str">
        <f t="shared" si="5"/>
        <v/>
      </c>
      <c r="AL40" s="685"/>
      <c r="AM40" s="684"/>
      <c r="AN40" s="1590"/>
      <c r="AO40" s="1591"/>
      <c r="AP40" s="1591"/>
      <c r="AQ40" s="1591"/>
      <c r="AR40" s="1592"/>
      <c r="AS40" s="419"/>
      <c r="AT40" s="689">
        <f t="shared" si="6"/>
        <v>0</v>
      </c>
      <c r="AU40" s="1593"/>
      <c r="AV40" s="1594"/>
      <c r="AW40" s="1594"/>
      <c r="AX40" s="1594"/>
      <c r="AY40" s="1595"/>
    </row>
    <row r="41" spans="1:51" ht="78" customHeight="1" outlineLevel="1" x14ac:dyDescent="0.2">
      <c r="A41" s="419"/>
      <c r="B41" s="419"/>
      <c r="C41" s="690"/>
      <c r="D41" s="317" t="str">
        <f>IF(ISNA(VLOOKUP(CONCATENATE($F$3,C41),Data!$Q$2:$R$11,2,FALSE))," ",VLOOKUP(CONCATENATE($F$3,C41),Data!$Q$2:$R$11,2,FALSE))</f>
        <v xml:space="preserve"> </v>
      </c>
      <c r="E41" s="1586"/>
      <c r="F41" s="1586"/>
      <c r="G41" s="1586"/>
      <c r="H41" s="1586"/>
      <c r="I41" s="417"/>
      <c r="J41" s="417"/>
      <c r="K41" s="934"/>
      <c r="L41" s="693"/>
      <c r="M41" s="694"/>
      <c r="N41" s="694"/>
      <c r="O41" s="682"/>
      <c r="P41" s="1259" t="str">
        <f t="shared" si="2"/>
        <v/>
      </c>
      <c r="Q41" s="682"/>
      <c r="R41" s="695"/>
      <c r="S41" s="681"/>
      <c r="T41" s="681"/>
      <c r="U41" s="1260" t="str">
        <f t="shared" si="3"/>
        <v/>
      </c>
      <c r="V41" s="681"/>
      <c r="W41" s="684"/>
      <c r="X41" s="1587"/>
      <c r="Y41" s="1588"/>
      <c r="Z41" s="1589"/>
      <c r="AA41" s="693"/>
      <c r="AB41" s="694"/>
      <c r="AC41" s="932"/>
      <c r="AD41" s="1261"/>
      <c r="AE41" s="1262" t="str">
        <f t="shared" si="4"/>
        <v/>
      </c>
      <c r="AF41" s="932"/>
      <c r="AG41" s="932"/>
      <c r="AH41" s="696"/>
      <c r="AI41" s="685"/>
      <c r="AJ41" s="685"/>
      <c r="AK41" s="1262" t="str">
        <f t="shared" si="5"/>
        <v/>
      </c>
      <c r="AL41" s="685"/>
      <c r="AM41" s="684"/>
      <c r="AN41" s="1590"/>
      <c r="AO41" s="1591"/>
      <c r="AP41" s="1591"/>
      <c r="AQ41" s="1591"/>
      <c r="AR41" s="1592"/>
      <c r="AS41" s="419"/>
      <c r="AT41" s="689">
        <f t="shared" si="6"/>
        <v>0</v>
      </c>
      <c r="AU41" s="1593"/>
      <c r="AV41" s="1594"/>
      <c r="AW41" s="1594"/>
      <c r="AX41" s="1594"/>
      <c r="AY41" s="1595"/>
    </row>
    <row r="42" spans="1:51" ht="78" customHeight="1" outlineLevel="1" x14ac:dyDescent="0.2">
      <c r="A42" s="419"/>
      <c r="B42" s="419"/>
      <c r="C42" s="690"/>
      <c r="D42" s="317" t="str">
        <f>IF(ISNA(VLOOKUP(CONCATENATE($F$3,C42),Data!$Q$2:$R$11,2,FALSE))," ",VLOOKUP(CONCATENATE($F$3,C42),Data!$Q$2:$R$11,2,FALSE))</f>
        <v xml:space="preserve"> </v>
      </c>
      <c r="E42" s="1586"/>
      <c r="F42" s="1586"/>
      <c r="G42" s="1586"/>
      <c r="H42" s="1586"/>
      <c r="I42" s="417"/>
      <c r="J42" s="417"/>
      <c r="K42" s="934"/>
      <c r="L42" s="693"/>
      <c r="M42" s="694"/>
      <c r="N42" s="694"/>
      <c r="O42" s="682"/>
      <c r="P42" s="1259" t="str">
        <f t="shared" si="2"/>
        <v/>
      </c>
      <c r="Q42" s="682"/>
      <c r="R42" s="695"/>
      <c r="S42" s="681"/>
      <c r="T42" s="681"/>
      <c r="U42" s="1260" t="str">
        <f t="shared" si="3"/>
        <v/>
      </c>
      <c r="V42" s="681"/>
      <c r="W42" s="684"/>
      <c r="X42" s="1587"/>
      <c r="Y42" s="1588"/>
      <c r="Z42" s="1589"/>
      <c r="AA42" s="693"/>
      <c r="AB42" s="694"/>
      <c r="AC42" s="932"/>
      <c r="AD42" s="1261"/>
      <c r="AE42" s="1262" t="str">
        <f t="shared" si="4"/>
        <v/>
      </c>
      <c r="AF42" s="932"/>
      <c r="AG42" s="932"/>
      <c r="AH42" s="696"/>
      <c r="AI42" s="685"/>
      <c r="AJ42" s="685"/>
      <c r="AK42" s="1262" t="str">
        <f t="shared" si="5"/>
        <v/>
      </c>
      <c r="AL42" s="685"/>
      <c r="AM42" s="684"/>
      <c r="AN42" s="1590"/>
      <c r="AO42" s="1591"/>
      <c r="AP42" s="1591"/>
      <c r="AQ42" s="1591"/>
      <c r="AR42" s="1592"/>
      <c r="AS42" s="419"/>
      <c r="AT42" s="689">
        <f t="shared" si="6"/>
        <v>0</v>
      </c>
      <c r="AU42" s="1593"/>
      <c r="AV42" s="1594"/>
      <c r="AW42" s="1594"/>
      <c r="AX42" s="1594"/>
      <c r="AY42" s="1595"/>
    </row>
    <row r="43" spans="1:51" ht="78" customHeight="1" outlineLevel="1" x14ac:dyDescent="0.2">
      <c r="A43" s="419"/>
      <c r="B43" s="419"/>
      <c r="C43" s="690"/>
      <c r="D43" s="317" t="str">
        <f>IF(ISNA(VLOOKUP(CONCATENATE($F$3,C43),Data!$Q$2:$R$11,2,FALSE))," ",VLOOKUP(CONCATENATE($F$3,C43),Data!$Q$2:$R$11,2,FALSE))</f>
        <v xml:space="preserve"> </v>
      </c>
      <c r="E43" s="1661"/>
      <c r="F43" s="1661"/>
      <c r="G43" s="1661"/>
      <c r="H43" s="1661"/>
      <c r="I43" s="417"/>
      <c r="J43" s="417"/>
      <c r="K43" s="934"/>
      <c r="L43" s="693"/>
      <c r="M43" s="694"/>
      <c r="N43" s="694"/>
      <c r="O43" s="682"/>
      <c r="P43" s="1259" t="str">
        <f t="shared" si="2"/>
        <v/>
      </c>
      <c r="Q43" s="682"/>
      <c r="R43" s="695"/>
      <c r="S43" s="681"/>
      <c r="T43" s="681"/>
      <c r="U43" s="1260" t="str">
        <f t="shared" si="3"/>
        <v/>
      </c>
      <c r="V43" s="681"/>
      <c r="W43" s="684"/>
      <c r="X43" s="1587"/>
      <c r="Y43" s="1588"/>
      <c r="Z43" s="1589"/>
      <c r="AA43" s="693"/>
      <c r="AB43" s="694"/>
      <c r="AC43" s="702"/>
      <c r="AD43" s="1261"/>
      <c r="AE43" s="1262" t="str">
        <f t="shared" si="4"/>
        <v/>
      </c>
      <c r="AF43" s="702"/>
      <c r="AG43" s="702"/>
      <c r="AH43" s="696"/>
      <c r="AI43" s="685"/>
      <c r="AJ43" s="685"/>
      <c r="AK43" s="1262" t="str">
        <f t="shared" si="5"/>
        <v/>
      </c>
      <c r="AL43" s="685"/>
      <c r="AM43" s="684"/>
      <c r="AN43" s="1590"/>
      <c r="AO43" s="1591"/>
      <c r="AP43" s="1591"/>
      <c r="AQ43" s="1591"/>
      <c r="AR43" s="1592"/>
      <c r="AS43" s="419"/>
      <c r="AT43" s="689">
        <f t="shared" si="0"/>
        <v>0</v>
      </c>
      <c r="AU43" s="1593"/>
      <c r="AV43" s="1594"/>
      <c r="AW43" s="1594"/>
      <c r="AX43" s="1594"/>
      <c r="AY43" s="1595"/>
    </row>
    <row r="44" spans="1:51" ht="78" customHeight="1" outlineLevel="1" x14ac:dyDescent="0.2">
      <c r="A44" s="419"/>
      <c r="B44" s="419"/>
      <c r="C44" s="690"/>
      <c r="D44" s="317" t="str">
        <f>IF(ISNA(VLOOKUP(CONCATENATE($F$3,C44),Data!$Q$2:$R$11,2,FALSE))," ",VLOOKUP(CONCATENATE($F$3,C44),Data!$Q$2:$R$11,2,FALSE))</f>
        <v xml:space="preserve"> </v>
      </c>
      <c r="E44" s="1661"/>
      <c r="F44" s="1661"/>
      <c r="G44" s="1661"/>
      <c r="H44" s="1661"/>
      <c r="I44" s="417"/>
      <c r="J44" s="417"/>
      <c r="K44" s="934"/>
      <c r="L44" s="693"/>
      <c r="M44" s="694"/>
      <c r="N44" s="694"/>
      <c r="O44" s="682"/>
      <c r="P44" s="1259" t="str">
        <f t="shared" si="2"/>
        <v/>
      </c>
      <c r="Q44" s="682"/>
      <c r="R44" s="695"/>
      <c r="S44" s="681"/>
      <c r="T44" s="681"/>
      <c r="U44" s="1260" t="str">
        <f t="shared" si="3"/>
        <v/>
      </c>
      <c r="V44" s="681"/>
      <c r="W44" s="684"/>
      <c r="X44" s="1587"/>
      <c r="Y44" s="1588"/>
      <c r="Z44" s="1589"/>
      <c r="AA44" s="693"/>
      <c r="AB44" s="694"/>
      <c r="AC44" s="941"/>
      <c r="AD44" s="1261"/>
      <c r="AE44" s="1262" t="str">
        <f t="shared" si="4"/>
        <v/>
      </c>
      <c r="AF44" s="941"/>
      <c r="AG44" s="941"/>
      <c r="AH44" s="696"/>
      <c r="AI44" s="685"/>
      <c r="AJ44" s="685"/>
      <c r="AK44" s="1262" t="str">
        <f t="shared" si="5"/>
        <v/>
      </c>
      <c r="AL44" s="685"/>
      <c r="AM44" s="684"/>
      <c r="AN44" s="1590"/>
      <c r="AO44" s="1591"/>
      <c r="AP44" s="1591"/>
      <c r="AQ44" s="1591"/>
      <c r="AR44" s="1592"/>
      <c r="AS44" s="419"/>
      <c r="AT44" s="689">
        <f t="shared" si="0"/>
        <v>0</v>
      </c>
      <c r="AU44" s="1593"/>
      <c r="AV44" s="1594"/>
      <c r="AW44" s="1594"/>
      <c r="AX44" s="1594"/>
      <c r="AY44" s="1595"/>
    </row>
    <row r="45" spans="1:51" ht="78" customHeight="1" outlineLevel="1" x14ac:dyDescent="0.2">
      <c r="A45" s="419"/>
      <c r="B45" s="419"/>
      <c r="C45" s="690"/>
      <c r="D45" s="317" t="str">
        <f>IF(ISNA(VLOOKUP(CONCATENATE($F$3,C45),Data!$Q$2:$R$11,2,FALSE))," ",VLOOKUP(CONCATENATE($F$3,C45),Data!$Q$2:$R$11,2,FALSE))</f>
        <v xml:space="preserve"> </v>
      </c>
      <c r="E45" s="1661"/>
      <c r="F45" s="1661"/>
      <c r="G45" s="1661"/>
      <c r="H45" s="1661"/>
      <c r="I45" s="417"/>
      <c r="J45" s="417"/>
      <c r="K45" s="934"/>
      <c r="L45" s="693"/>
      <c r="M45" s="694"/>
      <c r="N45" s="694"/>
      <c r="O45" s="682"/>
      <c r="P45" s="1259" t="str">
        <f t="shared" si="2"/>
        <v/>
      </c>
      <c r="Q45" s="682"/>
      <c r="R45" s="695"/>
      <c r="S45" s="681"/>
      <c r="T45" s="681"/>
      <c r="U45" s="1260" t="str">
        <f t="shared" si="3"/>
        <v/>
      </c>
      <c r="V45" s="681"/>
      <c r="W45" s="684"/>
      <c r="X45" s="1587"/>
      <c r="Y45" s="1588"/>
      <c r="Z45" s="1589"/>
      <c r="AA45" s="693"/>
      <c r="AB45" s="694"/>
      <c r="AC45" s="941"/>
      <c r="AD45" s="1261"/>
      <c r="AE45" s="1262" t="str">
        <f t="shared" si="4"/>
        <v/>
      </c>
      <c r="AF45" s="941"/>
      <c r="AG45" s="941"/>
      <c r="AH45" s="696"/>
      <c r="AI45" s="685"/>
      <c r="AJ45" s="685"/>
      <c r="AK45" s="1262" t="str">
        <f t="shared" si="5"/>
        <v/>
      </c>
      <c r="AL45" s="685"/>
      <c r="AM45" s="684"/>
      <c r="AN45" s="1590"/>
      <c r="AO45" s="1591"/>
      <c r="AP45" s="1591"/>
      <c r="AQ45" s="1591"/>
      <c r="AR45" s="1592"/>
      <c r="AS45" s="419"/>
      <c r="AT45" s="689">
        <f t="shared" si="0"/>
        <v>0</v>
      </c>
      <c r="AU45" s="1593"/>
      <c r="AV45" s="1594"/>
      <c r="AW45" s="1594"/>
      <c r="AX45" s="1594"/>
      <c r="AY45" s="1595"/>
    </row>
    <row r="46" spans="1:51" ht="78" customHeight="1" outlineLevel="1" x14ac:dyDescent="0.2">
      <c r="A46" s="419"/>
      <c r="B46" s="419"/>
      <c r="C46" s="690"/>
      <c r="D46" s="317" t="str">
        <f>IF(ISNA(VLOOKUP(CONCATENATE($F$3,C46),Data!$Q$2:$R$11,2,FALSE))," ",VLOOKUP(CONCATENATE($F$3,C46),Data!$Q$2:$R$11,2,FALSE))</f>
        <v xml:space="preserve"> </v>
      </c>
      <c r="E46" s="1661"/>
      <c r="F46" s="1661"/>
      <c r="G46" s="1661"/>
      <c r="H46" s="1661"/>
      <c r="I46" s="417"/>
      <c r="J46" s="417"/>
      <c r="K46" s="934"/>
      <c r="L46" s="693"/>
      <c r="M46" s="694"/>
      <c r="N46" s="694"/>
      <c r="O46" s="682"/>
      <c r="P46" s="1259" t="str">
        <f t="shared" si="2"/>
        <v/>
      </c>
      <c r="Q46" s="682"/>
      <c r="R46" s="695"/>
      <c r="S46" s="681"/>
      <c r="T46" s="681"/>
      <c r="U46" s="1260" t="str">
        <f t="shared" si="3"/>
        <v/>
      </c>
      <c r="V46" s="681"/>
      <c r="W46" s="684"/>
      <c r="X46" s="1587"/>
      <c r="Y46" s="1588"/>
      <c r="Z46" s="1589"/>
      <c r="AA46" s="693"/>
      <c r="AB46" s="694"/>
      <c r="AC46" s="941"/>
      <c r="AD46" s="1261"/>
      <c r="AE46" s="1262" t="str">
        <f t="shared" si="4"/>
        <v/>
      </c>
      <c r="AF46" s="941"/>
      <c r="AG46" s="941"/>
      <c r="AH46" s="696"/>
      <c r="AI46" s="685"/>
      <c r="AJ46" s="685"/>
      <c r="AK46" s="1262" t="str">
        <f t="shared" si="5"/>
        <v/>
      </c>
      <c r="AL46" s="685"/>
      <c r="AM46" s="684"/>
      <c r="AN46" s="1590"/>
      <c r="AO46" s="1591"/>
      <c r="AP46" s="1591"/>
      <c r="AQ46" s="1591"/>
      <c r="AR46" s="1592"/>
      <c r="AS46" s="419"/>
      <c r="AT46" s="689">
        <f t="shared" si="0"/>
        <v>0</v>
      </c>
      <c r="AU46" s="1593"/>
      <c r="AV46" s="1594"/>
      <c r="AW46" s="1594"/>
      <c r="AX46" s="1594"/>
      <c r="AY46" s="1595"/>
    </row>
    <row r="47" spans="1:51" ht="78" customHeight="1" outlineLevel="1" x14ac:dyDescent="0.2">
      <c r="A47" s="419"/>
      <c r="B47" s="419"/>
      <c r="C47" s="690"/>
      <c r="D47" s="317" t="str">
        <f>IF(ISNA(VLOOKUP(CONCATENATE($F$3,C47),Data!$Q$2:$R$11,2,FALSE))," ",VLOOKUP(CONCATENATE($F$3,C47),Data!$Q$2:$R$11,2,FALSE))</f>
        <v xml:space="preserve"> </v>
      </c>
      <c r="E47" s="1661"/>
      <c r="F47" s="1661"/>
      <c r="G47" s="1661"/>
      <c r="H47" s="1661"/>
      <c r="I47" s="417"/>
      <c r="J47" s="417"/>
      <c r="K47" s="934"/>
      <c r="L47" s="693"/>
      <c r="M47" s="694"/>
      <c r="N47" s="694"/>
      <c r="O47" s="682"/>
      <c r="P47" s="1259" t="str">
        <f t="shared" si="2"/>
        <v/>
      </c>
      <c r="Q47" s="682"/>
      <c r="R47" s="695"/>
      <c r="S47" s="681"/>
      <c r="T47" s="681"/>
      <c r="U47" s="1260" t="str">
        <f t="shared" si="3"/>
        <v/>
      </c>
      <c r="V47" s="681"/>
      <c r="W47" s="684"/>
      <c r="X47" s="1587"/>
      <c r="Y47" s="1588"/>
      <c r="Z47" s="1589"/>
      <c r="AA47" s="693"/>
      <c r="AB47" s="694"/>
      <c r="AC47" s="941"/>
      <c r="AD47" s="1261"/>
      <c r="AE47" s="1262" t="str">
        <f t="shared" si="4"/>
        <v/>
      </c>
      <c r="AF47" s="941"/>
      <c r="AG47" s="941"/>
      <c r="AH47" s="696"/>
      <c r="AI47" s="685"/>
      <c r="AJ47" s="685"/>
      <c r="AK47" s="1262" t="str">
        <f t="shared" si="5"/>
        <v/>
      </c>
      <c r="AL47" s="685"/>
      <c r="AM47" s="684"/>
      <c r="AN47" s="1590"/>
      <c r="AO47" s="1591"/>
      <c r="AP47" s="1591"/>
      <c r="AQ47" s="1591"/>
      <c r="AR47" s="1592"/>
      <c r="AS47" s="419"/>
      <c r="AT47" s="689">
        <f t="shared" si="0"/>
        <v>0</v>
      </c>
      <c r="AU47" s="1593"/>
      <c r="AV47" s="1594"/>
      <c r="AW47" s="1594"/>
      <c r="AX47" s="1594"/>
      <c r="AY47" s="1595"/>
    </row>
    <row r="48" spans="1:51" ht="59.25" customHeight="1" x14ac:dyDescent="0.2"/>
  </sheetData>
  <sheetProtection algorithmName="SHA-512" hashValue="RaQ3AfFZmS29jtGX5yEN78gfQ+Nvk1GY+luH3OHVyu2q8mKPV1oHojEslbzkuXCF4fOtg5u/qY+uzaHlRzJqoA==" saltValue="iGRdSrtlQms/OQCPlC7C5g==" spinCount="100000" sheet="1" objects="1" scenarios="1" formatCells="0" formatColumns="0" formatRows="0" insertRows="0"/>
  <customSheetViews>
    <customSheetView guid="{E26F941C-F347-432D-B4B3-73B25F002075}" scale="55" showPageBreaks="1" showGridLines="0" fitToPage="1" printArea="1" hiddenRows="1" topLeftCell="A13">
      <selection activeCell="B51" sqref="B51:H51"/>
      <pageMargins left="0.41" right="0.43" top="0.43" bottom="0.46" header="0.4" footer="0.28000000000000003"/>
      <printOptions horizontalCentered="1"/>
      <pageSetup paperSize="9" scale="31" orientation="landscape" cellComments="asDisplayed" r:id="rId1"/>
      <headerFooter alignWithMargins="0">
        <oddFooter>&amp;L&amp;9SD 3.1A - Form, Ongoing DR/PU and LFA Review and Recommendation_v2.1 February 2006&amp;R&amp;9Page &amp;P of &amp;N</oddFooter>
      </headerFooter>
    </customSheetView>
  </customSheetViews>
  <mergeCells count="181">
    <mergeCell ref="E47:H47"/>
    <mergeCell ref="X47:Z47"/>
    <mergeCell ref="AN47:AR47"/>
    <mergeCell ref="AU47:AY47"/>
    <mergeCell ref="E44:H44"/>
    <mergeCell ref="X44:Z44"/>
    <mergeCell ref="AN44:AR44"/>
    <mergeCell ref="AU44:AY44"/>
    <mergeCell ref="E45:H45"/>
    <mergeCell ref="X45:Z45"/>
    <mergeCell ref="AN45:AR45"/>
    <mergeCell ref="AU45:AY45"/>
    <mergeCell ref="E46:H46"/>
    <mergeCell ref="X46:Z46"/>
    <mergeCell ref="AN46:AR46"/>
    <mergeCell ref="AU46:AY46"/>
    <mergeCell ref="E31:H31"/>
    <mergeCell ref="E43:H43"/>
    <mergeCell ref="X31:Z31"/>
    <mergeCell ref="X43:Z43"/>
    <mergeCell ref="AN31:AR31"/>
    <mergeCell ref="AN43:AR43"/>
    <mergeCell ref="AU31:AY31"/>
    <mergeCell ref="AU43:AY43"/>
    <mergeCell ref="X28:Z28"/>
    <mergeCell ref="AN28:AR28"/>
    <mergeCell ref="AU28:AY28"/>
    <mergeCell ref="X29:Z29"/>
    <mergeCell ref="AN29:AR29"/>
    <mergeCell ref="AU29:AY29"/>
    <mergeCell ref="X30:Z30"/>
    <mergeCell ref="AN30:AR30"/>
    <mergeCell ref="AU30:AY30"/>
    <mergeCell ref="E28:H28"/>
    <mergeCell ref="E29:H29"/>
    <mergeCell ref="E30:H30"/>
    <mergeCell ref="E32:H32"/>
    <mergeCell ref="X32:Z32"/>
    <mergeCell ref="AN32:AR32"/>
    <mergeCell ref="AU32:AY32"/>
    <mergeCell ref="AU25:AY25"/>
    <mergeCell ref="AU26:AY26"/>
    <mergeCell ref="AU27:AY27"/>
    <mergeCell ref="AU12:AY12"/>
    <mergeCell ref="AU13:AY13"/>
    <mergeCell ref="AU14:AY14"/>
    <mergeCell ref="AU15:AY15"/>
    <mergeCell ref="AT7:AY7"/>
    <mergeCell ref="AT8:AT9"/>
    <mergeCell ref="AU8:AY9"/>
    <mergeCell ref="AU10:AY10"/>
    <mergeCell ref="AU11:AY11"/>
    <mergeCell ref="AU16:AY16"/>
    <mergeCell ref="AU17:AY17"/>
    <mergeCell ref="AU18:AY18"/>
    <mergeCell ref="AU19:AY19"/>
    <mergeCell ref="AU20:AY20"/>
    <mergeCell ref="AU21:AY21"/>
    <mergeCell ref="AU22:AY22"/>
    <mergeCell ref="AU23:AY23"/>
    <mergeCell ref="AU24:AY24"/>
    <mergeCell ref="AN26:AR26"/>
    <mergeCell ref="X27:Z27"/>
    <mergeCell ref="AN27:AR27"/>
    <mergeCell ref="X24:Z24"/>
    <mergeCell ref="AN24:AR24"/>
    <mergeCell ref="X25:Z25"/>
    <mergeCell ref="AN25:AR25"/>
    <mergeCell ref="X21:Z21"/>
    <mergeCell ref="AN21:AR21"/>
    <mergeCell ref="X22:Z22"/>
    <mergeCell ref="AN22:AR22"/>
    <mergeCell ref="X23:Z23"/>
    <mergeCell ref="AN23:AR23"/>
    <mergeCell ref="C1:R1"/>
    <mergeCell ref="C7:Z7"/>
    <mergeCell ref="X11:Z11"/>
    <mergeCell ref="X12:Z12"/>
    <mergeCell ref="X13:Z13"/>
    <mergeCell ref="W8:W9"/>
    <mergeCell ref="E8:I9"/>
    <mergeCell ref="R8:R9"/>
    <mergeCell ref="E15:I15"/>
    <mergeCell ref="E14:I14"/>
    <mergeCell ref="E13:I13"/>
    <mergeCell ref="L8:M8"/>
    <mergeCell ref="C2:R2"/>
    <mergeCell ref="D8:D9"/>
    <mergeCell ref="C8:C9"/>
    <mergeCell ref="K8:K9"/>
    <mergeCell ref="J8:J9"/>
    <mergeCell ref="X10:Z10"/>
    <mergeCell ref="X8:Z9"/>
    <mergeCell ref="X15:Z15"/>
    <mergeCell ref="X14:Z14"/>
    <mergeCell ref="Q8:Q9"/>
    <mergeCell ref="E11:I11"/>
    <mergeCell ref="N8:P8"/>
    <mergeCell ref="AA7:AR7"/>
    <mergeCell ref="AF8:AF9"/>
    <mergeCell ref="AG8:AG9"/>
    <mergeCell ref="AA8:AB8"/>
    <mergeCell ref="AH8:AH9"/>
    <mergeCell ref="AM8:AM9"/>
    <mergeCell ref="AN8:AR9"/>
    <mergeCell ref="V8:V9"/>
    <mergeCell ref="AL8:AL9"/>
    <mergeCell ref="AC8:AE8"/>
    <mergeCell ref="AI8:AK8"/>
    <mergeCell ref="X33:Z33"/>
    <mergeCell ref="AN33:AR33"/>
    <mergeCell ref="AU33:AY33"/>
    <mergeCell ref="E34:H34"/>
    <mergeCell ref="X34:Z34"/>
    <mergeCell ref="AN34:AR34"/>
    <mergeCell ref="AU34:AY34"/>
    <mergeCell ref="E16:I16"/>
    <mergeCell ref="X16:Z16"/>
    <mergeCell ref="AN16:AR16"/>
    <mergeCell ref="AN17:AR17"/>
    <mergeCell ref="AN18:AR18"/>
    <mergeCell ref="E27:I27"/>
    <mergeCell ref="E19:I19"/>
    <mergeCell ref="E20:I20"/>
    <mergeCell ref="E21:I21"/>
    <mergeCell ref="E22:I22"/>
    <mergeCell ref="E23:I23"/>
    <mergeCell ref="E26:I26"/>
    <mergeCell ref="E24:I24"/>
    <mergeCell ref="E25:I25"/>
    <mergeCell ref="X17:Z17"/>
    <mergeCell ref="X18:Z18"/>
    <mergeCell ref="X26:Z26"/>
    <mergeCell ref="S8:U8"/>
    <mergeCell ref="E35:H35"/>
    <mergeCell ref="X35:Z35"/>
    <mergeCell ref="AN35:AR35"/>
    <mergeCell ref="AU35:AY35"/>
    <mergeCell ref="E36:H36"/>
    <mergeCell ref="X36:Z36"/>
    <mergeCell ref="AN36:AR36"/>
    <mergeCell ref="AU36:AY36"/>
    <mergeCell ref="E12:I12"/>
    <mergeCell ref="E10:I10"/>
    <mergeCell ref="E17:I17"/>
    <mergeCell ref="E18:I18"/>
    <mergeCell ref="X19:Z19"/>
    <mergeCell ref="AN19:AR19"/>
    <mergeCell ref="X20:Z20"/>
    <mergeCell ref="AN20:AR20"/>
    <mergeCell ref="AN11:AR11"/>
    <mergeCell ref="AN12:AR12"/>
    <mergeCell ref="AN13:AR13"/>
    <mergeCell ref="AN14:AR14"/>
    <mergeCell ref="AN15:AR15"/>
    <mergeCell ref="AN10:AR10"/>
    <mergeCell ref="E33:H33"/>
    <mergeCell ref="E37:H37"/>
    <mergeCell ref="X37:Z37"/>
    <mergeCell ref="AN37:AR37"/>
    <mergeCell ref="AU37:AY37"/>
    <mergeCell ref="E38:H38"/>
    <mergeCell ref="X38:Z38"/>
    <mergeCell ref="AN38:AR38"/>
    <mergeCell ref="AU38:AY38"/>
    <mergeCell ref="E42:H42"/>
    <mergeCell ref="X42:Z42"/>
    <mergeCell ref="AN42:AR42"/>
    <mergeCell ref="AU42:AY42"/>
    <mergeCell ref="E39:H39"/>
    <mergeCell ref="X39:Z39"/>
    <mergeCell ref="AN39:AR39"/>
    <mergeCell ref="AU39:AY39"/>
    <mergeCell ref="E40:H40"/>
    <mergeCell ref="X40:Z40"/>
    <mergeCell ref="AN40:AR40"/>
    <mergeCell ref="AU40:AY40"/>
    <mergeCell ref="E41:H41"/>
    <mergeCell ref="X41:Z41"/>
    <mergeCell ref="AN41:AR41"/>
    <mergeCell ref="AU41:AY41"/>
  </mergeCells>
  <phoneticPr fontId="0" type="noConversion"/>
  <conditionalFormatting sqref="AH10:AH31 AH43">
    <cfRule type="cellIs" dxfId="90" priority="13" operator="notEqual">
      <formula>#REF!</formula>
    </cfRule>
  </conditionalFormatting>
  <conditionalFormatting sqref="AH32">
    <cfRule type="cellIs" dxfId="89" priority="12" operator="notEqual">
      <formula>#REF!</formula>
    </cfRule>
  </conditionalFormatting>
  <conditionalFormatting sqref="AH33">
    <cfRule type="cellIs" dxfId="88" priority="11" operator="notEqual">
      <formula>#REF!</formula>
    </cfRule>
  </conditionalFormatting>
  <conditionalFormatting sqref="AH34">
    <cfRule type="cellIs" dxfId="87" priority="10" operator="notEqual">
      <formula>#REF!</formula>
    </cfRule>
  </conditionalFormatting>
  <conditionalFormatting sqref="AH35">
    <cfRule type="cellIs" dxfId="86" priority="9" operator="notEqual">
      <formula>#REF!</formula>
    </cfRule>
  </conditionalFormatting>
  <conditionalFormatting sqref="AH36">
    <cfRule type="cellIs" dxfId="85" priority="8" operator="notEqual">
      <formula>#REF!</formula>
    </cfRule>
  </conditionalFormatting>
  <conditionalFormatting sqref="AH37">
    <cfRule type="cellIs" dxfId="84" priority="7" operator="notEqual">
      <formula>#REF!</formula>
    </cfRule>
  </conditionalFormatting>
  <conditionalFormatting sqref="AH38">
    <cfRule type="cellIs" dxfId="83" priority="6" operator="notEqual">
      <formula>#REF!</formula>
    </cfRule>
  </conditionalFormatting>
  <conditionalFormatting sqref="AH39">
    <cfRule type="cellIs" dxfId="82" priority="5" operator="notEqual">
      <formula>#REF!</formula>
    </cfRule>
  </conditionalFormatting>
  <conditionalFormatting sqref="AH40">
    <cfRule type="cellIs" dxfId="81" priority="4" operator="notEqual">
      <formula>#REF!</formula>
    </cfRule>
  </conditionalFormatting>
  <conditionalFormatting sqref="AH41">
    <cfRule type="cellIs" dxfId="80" priority="3" operator="notEqual">
      <formula>#REF!</formula>
    </cfRule>
  </conditionalFormatting>
  <conditionalFormatting sqref="AH42">
    <cfRule type="cellIs" dxfId="79" priority="2" operator="notEqual">
      <formula>#REF!</formula>
    </cfRule>
  </conditionalFormatting>
  <conditionalFormatting sqref="AH44:AH47">
    <cfRule type="cellIs" dxfId="78" priority="1" operator="notEqual">
      <formula>#REF!</formula>
    </cfRule>
  </conditionalFormatting>
  <dataValidations count="3">
    <dataValidation type="list" allowBlank="1" showInputMessage="1" showErrorMessage="1" sqref="C10:C48">
      <formula1>"Select, Impact, Outcome"</formula1>
    </dataValidation>
    <dataValidation type="list" allowBlank="1" showInputMessage="1" showErrorMessage="1" sqref="F44:H47 F10:H27 E10:E47 I10:I47">
      <formula1>INDIRECT(D10)</formula1>
    </dataValidation>
    <dataValidation type="list" allowBlank="1" showInputMessage="1" prompt="If &quot;Other&quot;, please specify" sqref="AH10:AH47 AI44:AJ47 AL44:AL47">
      <formula1>"Select,Not Verified,Desk Review,Other ..."</formula1>
    </dataValidation>
  </dataValidations>
  <printOptions horizontalCentered="1" verticalCentered="1"/>
  <pageMargins left="0.23622047244094491" right="0.23622047244094491" top="0.74803149606299213" bottom="0.74803149606299213" header="0.31496062992125984" footer="0.31496062992125984"/>
  <pageSetup paperSize="9" scale="18" orientation="landscape" cellComments="asDisplayed" r:id="rId2"/>
  <headerFooter alignWithMargins="0">
    <oddFooter>&amp;L&amp;A&amp;R&amp;P</oddFooter>
  </headerFooter>
  <rowBreaks count="2" manualBreakCount="2">
    <brk id="15" max="16383" man="1"/>
    <brk id="24" max="42" man="1"/>
  </rowBreaks>
  <colBreaks count="1" manualBreakCount="1">
    <brk id="44" max="64" man="1"/>
  </colBreaks>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Data!$S$2:$S$32</xm:f>
          </x14:formula1>
          <xm:sqref>W44:W47</xm:sqref>
        </x14:dataValidation>
        <x14:dataValidation type="list" allowBlank="1" showInputMessage="1">
          <x14:formula1>
            <xm:f>Data!$S$2:$S$32</xm:f>
          </x14:formula1>
          <xm:sqref>AM10:AM43 W10:W43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S307"/>
  <sheetViews>
    <sheetView topLeftCell="A283" workbookViewId="0">
      <selection activeCell="A39" sqref="A39"/>
    </sheetView>
  </sheetViews>
  <sheetFormatPr defaultColWidth="122.140625" defaultRowHeight="12.75" x14ac:dyDescent="0.2"/>
  <cols>
    <col min="3" max="3" width="72.42578125" bestFit="1" customWidth="1"/>
    <col min="12" max="12" width="26.85546875" bestFit="1" customWidth="1"/>
    <col min="13" max="13" width="82.140625" customWidth="1"/>
    <col min="14" max="14" width="13" customWidth="1"/>
    <col min="15" max="15" width="50" customWidth="1"/>
    <col min="16" max="16" width="41.85546875" customWidth="1"/>
    <col min="17" max="17" width="52.42578125" customWidth="1"/>
    <col min="18" max="18" width="19.42578125" customWidth="1"/>
  </cols>
  <sheetData>
    <row r="1" spans="1:19" ht="15" x14ac:dyDescent="0.25">
      <c r="A1" s="275" t="s">
        <v>361</v>
      </c>
      <c r="B1" s="275" t="s">
        <v>362</v>
      </c>
      <c r="C1" s="275" t="s">
        <v>363</v>
      </c>
      <c r="D1" s="275" t="s">
        <v>364</v>
      </c>
      <c r="E1" s="275" t="s">
        <v>936</v>
      </c>
      <c r="I1" s="275" t="s">
        <v>361</v>
      </c>
      <c r="L1" s="275" t="s">
        <v>361</v>
      </c>
      <c r="M1" s="275" t="s">
        <v>362</v>
      </c>
      <c r="O1" s="275" t="s">
        <v>361</v>
      </c>
      <c r="P1" s="275" t="s">
        <v>690</v>
      </c>
      <c r="S1" s="309" t="s">
        <v>974</v>
      </c>
    </row>
    <row r="2" spans="1:19" x14ac:dyDescent="0.2">
      <c r="A2" s="276" t="s">
        <v>321</v>
      </c>
      <c r="B2" s="276" t="s">
        <v>365</v>
      </c>
      <c r="C2" s="276" t="s">
        <v>366</v>
      </c>
      <c r="D2" s="276" t="s">
        <v>321</v>
      </c>
      <c r="E2" t="str">
        <f>CONCATENATE(B2,"  -  ",C2)</f>
        <v>Specific prevention interventions (SPI)  -  Intermittent preventive treatment (IPT) - In pregnancy</v>
      </c>
      <c r="I2" s="276" t="s">
        <v>321</v>
      </c>
      <c r="L2" s="276" t="s">
        <v>321</v>
      </c>
      <c r="M2" s="278" t="s">
        <v>365</v>
      </c>
      <c r="N2" s="278" t="s">
        <v>508</v>
      </c>
      <c r="O2" s="276" t="s">
        <v>321</v>
      </c>
      <c r="P2" s="276" t="s">
        <v>689</v>
      </c>
      <c r="Q2" t="str">
        <f>CONCATENATE(O2,P2)</f>
        <v>MalariaImpact</v>
      </c>
      <c r="R2" s="276" t="s">
        <v>692</v>
      </c>
      <c r="S2" s="307" t="s">
        <v>948</v>
      </c>
    </row>
    <row r="3" spans="1:19" x14ac:dyDescent="0.2">
      <c r="A3" s="276" t="s">
        <v>321</v>
      </c>
      <c r="B3" s="276" t="s">
        <v>365</v>
      </c>
      <c r="C3" s="276" t="s">
        <v>367</v>
      </c>
      <c r="D3" s="276" t="s">
        <v>321</v>
      </c>
      <c r="E3" t="str">
        <f t="shared" ref="E3:E66" si="0">CONCATENATE(B3,"  -  ",C3)</f>
        <v>Specific prevention interventions (SPI)  -  Intermittent preventive treatment (IPT) - In infancy</v>
      </c>
      <c r="I3" s="276" t="s">
        <v>386</v>
      </c>
      <c r="L3" s="276" t="s">
        <v>321</v>
      </c>
      <c r="M3" s="276" t="s">
        <v>370</v>
      </c>
      <c r="N3" s="278" t="s">
        <v>507</v>
      </c>
      <c r="O3" s="276" t="s">
        <v>386</v>
      </c>
      <c r="P3" s="276" t="s">
        <v>689</v>
      </c>
      <c r="Q3" t="str">
        <f t="shared" ref="Q3:Q11" si="1">CONCATENATE(O3,P3)</f>
        <v>TuberculosisImpact</v>
      </c>
      <c r="R3" s="276" t="s">
        <v>693</v>
      </c>
      <c r="S3" s="307" t="s">
        <v>949</v>
      </c>
    </row>
    <row r="4" spans="1:19" x14ac:dyDescent="0.2">
      <c r="A4" s="276" t="s">
        <v>321</v>
      </c>
      <c r="B4" s="276" t="s">
        <v>365</v>
      </c>
      <c r="C4" s="276" t="s">
        <v>368</v>
      </c>
      <c r="D4" s="276" t="s">
        <v>321</v>
      </c>
      <c r="E4" t="str">
        <f t="shared" si="0"/>
        <v>Specific prevention interventions (SPI)  -  Seasonal malaria chemoprevention</v>
      </c>
      <c r="I4" s="276" t="s">
        <v>393</v>
      </c>
      <c r="L4" s="276" t="s">
        <v>321</v>
      </c>
      <c r="M4" s="276" t="s">
        <v>376</v>
      </c>
      <c r="N4" s="278" t="s">
        <v>509</v>
      </c>
      <c r="O4" s="276" t="s">
        <v>393</v>
      </c>
      <c r="P4" s="276" t="s">
        <v>689</v>
      </c>
      <c r="Q4" t="str">
        <f t="shared" si="1"/>
        <v>HIV/TBImpact</v>
      </c>
      <c r="R4" s="276" t="s">
        <v>694</v>
      </c>
      <c r="S4" s="307" t="s">
        <v>950</v>
      </c>
    </row>
    <row r="5" spans="1:19" x14ac:dyDescent="0.2">
      <c r="A5" s="276" t="s">
        <v>321</v>
      </c>
      <c r="B5" s="276" t="s">
        <v>365</v>
      </c>
      <c r="C5" s="276" t="s">
        <v>369</v>
      </c>
      <c r="D5" s="276" t="s">
        <v>321</v>
      </c>
      <c r="E5" t="str">
        <f t="shared" si="0"/>
        <v>Specific prevention interventions (SPI)  -  IEC/BCC</v>
      </c>
      <c r="I5" s="276" t="s">
        <v>341</v>
      </c>
      <c r="L5" s="276" t="s">
        <v>386</v>
      </c>
      <c r="M5" s="276" t="s">
        <v>387</v>
      </c>
      <c r="N5" s="278" t="s">
        <v>510</v>
      </c>
      <c r="O5" s="276" t="s">
        <v>341</v>
      </c>
      <c r="P5" s="276" t="s">
        <v>689</v>
      </c>
      <c r="Q5" t="str">
        <f t="shared" si="1"/>
        <v>HIV/AIDSImpact</v>
      </c>
      <c r="R5" s="276" t="s">
        <v>695</v>
      </c>
      <c r="S5" s="307" t="s">
        <v>58</v>
      </c>
    </row>
    <row r="6" spans="1:19" x14ac:dyDescent="0.2">
      <c r="A6" s="276" t="s">
        <v>321</v>
      </c>
      <c r="B6" s="276" t="s">
        <v>370</v>
      </c>
      <c r="C6" s="276" t="s">
        <v>371</v>
      </c>
      <c r="D6" s="276" t="s">
        <v>321</v>
      </c>
      <c r="E6" t="str">
        <f t="shared" si="0"/>
        <v>Vector control  -  Long-lasting insecticidal nets (LLIN) - Mass campaign</v>
      </c>
      <c r="I6" s="276" t="s">
        <v>498</v>
      </c>
      <c r="L6" s="278" t="s">
        <v>386</v>
      </c>
      <c r="M6" s="276" t="s">
        <v>224</v>
      </c>
      <c r="N6" s="278" t="s">
        <v>511</v>
      </c>
      <c r="O6" s="276" t="s">
        <v>498</v>
      </c>
      <c r="P6" s="276" t="s">
        <v>689</v>
      </c>
      <c r="Q6" t="str">
        <f t="shared" si="1"/>
        <v>Health Systems StrengtheningImpact</v>
      </c>
      <c r="R6" s="276" t="s">
        <v>696</v>
      </c>
      <c r="S6" s="307" t="s">
        <v>951</v>
      </c>
    </row>
    <row r="7" spans="1:19" x14ac:dyDescent="0.2">
      <c r="A7" s="276" t="s">
        <v>321</v>
      </c>
      <c r="B7" s="276" t="s">
        <v>370</v>
      </c>
      <c r="C7" s="276" t="s">
        <v>372</v>
      </c>
      <c r="D7" s="276" t="s">
        <v>321</v>
      </c>
      <c r="E7" t="str">
        <f t="shared" si="0"/>
        <v>Vector control  -  Long-lasting insecticidal nets (LLIN) - Continuous distribution</v>
      </c>
      <c r="L7" s="276" t="s">
        <v>393</v>
      </c>
      <c r="M7" s="276" t="s">
        <v>387</v>
      </c>
      <c r="N7" s="278" t="s">
        <v>512</v>
      </c>
      <c r="O7" s="276" t="s">
        <v>321</v>
      </c>
      <c r="P7" s="276" t="s">
        <v>691</v>
      </c>
      <c r="Q7" t="str">
        <f t="shared" si="1"/>
        <v>MalariaOutcome</v>
      </c>
      <c r="R7" s="276" t="s">
        <v>697</v>
      </c>
      <c r="S7" s="307" t="s">
        <v>62</v>
      </c>
    </row>
    <row r="8" spans="1:19" x14ac:dyDescent="0.2">
      <c r="A8" s="276" t="s">
        <v>321</v>
      </c>
      <c r="B8" s="276" t="s">
        <v>370</v>
      </c>
      <c r="C8" s="276" t="s">
        <v>373</v>
      </c>
      <c r="D8" s="276" t="s">
        <v>321</v>
      </c>
      <c r="E8" t="str">
        <f t="shared" si="0"/>
        <v>Vector control  -  Indoor residual spraying (IRS)</v>
      </c>
      <c r="L8" s="278" t="s">
        <v>393</v>
      </c>
      <c r="M8" s="276" t="s">
        <v>224</v>
      </c>
      <c r="N8" s="278" t="s">
        <v>513</v>
      </c>
      <c r="O8" s="276" t="s">
        <v>386</v>
      </c>
      <c r="P8" s="276" t="s">
        <v>691</v>
      </c>
      <c r="Q8" t="str">
        <f t="shared" si="1"/>
        <v>TuberculosisOutcome</v>
      </c>
      <c r="R8" s="276" t="s">
        <v>698</v>
      </c>
      <c r="S8" s="307" t="s">
        <v>952</v>
      </c>
    </row>
    <row r="9" spans="1:19" x14ac:dyDescent="0.2">
      <c r="A9" s="276" t="s">
        <v>321</v>
      </c>
      <c r="B9" s="276" t="s">
        <v>370</v>
      </c>
      <c r="C9" s="276" t="s">
        <v>374</v>
      </c>
      <c r="D9" s="276" t="s">
        <v>321</v>
      </c>
      <c r="E9" t="str">
        <f t="shared" si="0"/>
        <v>Vector control  -  Other vector vontrol measures</v>
      </c>
      <c r="L9" s="276" t="s">
        <v>393</v>
      </c>
      <c r="M9" s="283" t="s">
        <v>394</v>
      </c>
      <c r="N9" s="278" t="s">
        <v>514</v>
      </c>
      <c r="O9" s="276" t="s">
        <v>393</v>
      </c>
      <c r="P9" s="276" t="s">
        <v>691</v>
      </c>
      <c r="Q9" t="str">
        <f t="shared" si="1"/>
        <v>HIV/TBOutcome</v>
      </c>
      <c r="R9" s="276" t="s">
        <v>699</v>
      </c>
      <c r="S9" s="307" t="s">
        <v>953</v>
      </c>
    </row>
    <row r="10" spans="1:19" x14ac:dyDescent="0.2">
      <c r="A10" s="276" t="s">
        <v>321</v>
      </c>
      <c r="B10" s="276" t="s">
        <v>370</v>
      </c>
      <c r="C10" s="276" t="s">
        <v>375</v>
      </c>
      <c r="D10" s="276" t="s">
        <v>321</v>
      </c>
      <c r="E10" t="str">
        <f t="shared" si="0"/>
        <v>Vector control  -  Entomological monitoring</v>
      </c>
      <c r="L10" s="276" t="s">
        <v>393</v>
      </c>
      <c r="M10" s="283" t="s">
        <v>398</v>
      </c>
      <c r="N10" s="278" t="s">
        <v>515</v>
      </c>
      <c r="O10" s="276" t="s">
        <v>341</v>
      </c>
      <c r="P10" s="276" t="s">
        <v>691</v>
      </c>
      <c r="Q10" t="str">
        <f t="shared" si="1"/>
        <v>HIV/AIDSOutcome</v>
      </c>
      <c r="R10" s="276" t="s">
        <v>700</v>
      </c>
      <c r="S10" s="307" t="s">
        <v>954</v>
      </c>
    </row>
    <row r="11" spans="1:19" x14ac:dyDescent="0.2">
      <c r="A11" s="276" t="s">
        <v>321</v>
      </c>
      <c r="B11" s="276" t="s">
        <v>376</v>
      </c>
      <c r="C11" s="276" t="s">
        <v>377</v>
      </c>
      <c r="D11" s="276" t="s">
        <v>321</v>
      </c>
      <c r="E11" t="str">
        <f t="shared" si="0"/>
        <v>Case management  -  Facility-based treatment</v>
      </c>
      <c r="L11" s="276" t="s">
        <v>393</v>
      </c>
      <c r="M11" s="283" t="s">
        <v>403</v>
      </c>
      <c r="N11" s="278" t="s">
        <v>516</v>
      </c>
      <c r="O11" s="276" t="s">
        <v>498</v>
      </c>
      <c r="P11" s="276" t="s">
        <v>691</v>
      </c>
      <c r="Q11" t="str">
        <f t="shared" si="1"/>
        <v>Health Systems StrengtheningOutcome</v>
      </c>
      <c r="R11" s="276" t="s">
        <v>701</v>
      </c>
      <c r="S11" s="307" t="s">
        <v>955</v>
      </c>
    </row>
    <row r="12" spans="1:19" x14ac:dyDescent="0.2">
      <c r="A12" s="276" t="s">
        <v>321</v>
      </c>
      <c r="B12" s="276" t="s">
        <v>376</v>
      </c>
      <c r="C12" s="276" t="s">
        <v>378</v>
      </c>
      <c r="D12" s="276" t="s">
        <v>321</v>
      </c>
      <c r="E12" t="str">
        <f t="shared" si="0"/>
        <v>Case management  -  Epidemic preparedness and response</v>
      </c>
      <c r="L12" s="276" t="s">
        <v>393</v>
      </c>
      <c r="M12" s="283" t="s">
        <v>406</v>
      </c>
      <c r="N12" s="278" t="s">
        <v>517</v>
      </c>
      <c r="O12" s="278"/>
      <c r="S12" s="307" t="s">
        <v>956</v>
      </c>
    </row>
    <row r="13" spans="1:19" x14ac:dyDescent="0.2">
      <c r="A13" s="276" t="s">
        <v>321</v>
      </c>
      <c r="B13" s="276" t="s">
        <v>376</v>
      </c>
      <c r="C13" s="276" t="s">
        <v>379</v>
      </c>
      <c r="D13" s="276" t="s">
        <v>321</v>
      </c>
      <c r="E13" t="str">
        <f t="shared" si="0"/>
        <v>Case management  -  Integrated community case management (ICCM)</v>
      </c>
      <c r="L13" s="276" t="s">
        <v>393</v>
      </c>
      <c r="M13" s="283" t="s">
        <v>411</v>
      </c>
      <c r="N13" s="278" t="s">
        <v>518</v>
      </c>
      <c r="O13" s="278"/>
      <c r="S13" s="307" t="s">
        <v>957</v>
      </c>
    </row>
    <row r="14" spans="1:19" x14ac:dyDescent="0.2">
      <c r="A14" s="276" t="s">
        <v>321</v>
      </c>
      <c r="B14" s="276" t="s">
        <v>376</v>
      </c>
      <c r="C14" s="276" t="s">
        <v>380</v>
      </c>
      <c r="D14" s="276" t="s">
        <v>321</v>
      </c>
      <c r="E14" t="str">
        <f t="shared" si="0"/>
        <v>Case management  -  Active case detection and investigation (elimination phase)</v>
      </c>
      <c r="L14" s="276" t="s">
        <v>393</v>
      </c>
      <c r="M14" s="277" t="s">
        <v>419</v>
      </c>
      <c r="N14" s="278" t="s">
        <v>519</v>
      </c>
      <c r="O14" s="278"/>
      <c r="S14" s="307" t="s">
        <v>958</v>
      </c>
    </row>
    <row r="15" spans="1:19" x14ac:dyDescent="0.2">
      <c r="A15" s="276" t="s">
        <v>321</v>
      </c>
      <c r="B15" s="276" t="s">
        <v>376</v>
      </c>
      <c r="C15" s="276" t="s">
        <v>381</v>
      </c>
      <c r="D15" s="276" t="s">
        <v>321</v>
      </c>
      <c r="E15" t="str">
        <f t="shared" si="0"/>
        <v>Case management  -  Therapeutic efficacy surveillance</v>
      </c>
      <c r="L15" s="276" t="s">
        <v>393</v>
      </c>
      <c r="M15" s="283" t="s">
        <v>433</v>
      </c>
      <c r="N15" s="278" t="s">
        <v>520</v>
      </c>
      <c r="O15" s="278"/>
      <c r="S15" s="307" t="s">
        <v>959</v>
      </c>
    </row>
    <row r="16" spans="1:19" x14ac:dyDescent="0.2">
      <c r="A16" s="276" t="s">
        <v>321</v>
      </c>
      <c r="B16" s="276" t="s">
        <v>376</v>
      </c>
      <c r="C16" s="276" t="s">
        <v>382</v>
      </c>
      <c r="D16" s="276" t="s">
        <v>321</v>
      </c>
      <c r="E16" t="str">
        <f t="shared" si="0"/>
        <v>Case management  -  Severe malaria</v>
      </c>
      <c r="L16" s="276" t="s">
        <v>393</v>
      </c>
      <c r="M16" s="283" t="s">
        <v>442</v>
      </c>
      <c r="N16" s="278" t="s">
        <v>521</v>
      </c>
      <c r="O16" s="278"/>
      <c r="S16" s="307" t="s">
        <v>960</v>
      </c>
    </row>
    <row r="17" spans="1:19" x14ac:dyDescent="0.2">
      <c r="A17" s="276" t="s">
        <v>321</v>
      </c>
      <c r="B17" s="276" t="s">
        <v>376</v>
      </c>
      <c r="C17" s="276" t="s">
        <v>383</v>
      </c>
      <c r="D17" s="276" t="s">
        <v>321</v>
      </c>
      <c r="E17" t="str">
        <f t="shared" si="0"/>
        <v>Case management  -  Private sector co-payment mechanism</v>
      </c>
      <c r="L17" s="276" t="s">
        <v>341</v>
      </c>
      <c r="M17" s="283" t="s">
        <v>394</v>
      </c>
      <c r="N17" s="278" t="s">
        <v>522</v>
      </c>
      <c r="O17" s="278"/>
      <c r="S17" s="307" t="s">
        <v>961</v>
      </c>
    </row>
    <row r="18" spans="1:19" x14ac:dyDescent="0.2">
      <c r="A18" s="276" t="s">
        <v>321</v>
      </c>
      <c r="B18" s="276" t="s">
        <v>376</v>
      </c>
      <c r="C18" s="276" t="s">
        <v>384</v>
      </c>
      <c r="D18" s="276" t="s">
        <v>321</v>
      </c>
      <c r="E18" t="str">
        <f t="shared" si="0"/>
        <v>Case management  -  Private sector case management (other)</v>
      </c>
      <c r="L18" s="276" t="s">
        <v>341</v>
      </c>
      <c r="M18" s="283" t="s">
        <v>398</v>
      </c>
      <c r="N18" s="278" t="s">
        <v>523</v>
      </c>
      <c r="O18" s="278"/>
      <c r="S18" s="307" t="s">
        <v>962</v>
      </c>
    </row>
    <row r="19" spans="1:19" x14ac:dyDescent="0.2">
      <c r="A19" s="276" t="s">
        <v>321</v>
      </c>
      <c r="B19" s="276" t="s">
        <v>376</v>
      </c>
      <c r="C19" s="276" t="s">
        <v>385</v>
      </c>
      <c r="D19" s="276" t="s">
        <v>321</v>
      </c>
      <c r="E19" t="str">
        <f t="shared" si="0"/>
        <v>Case management  -  Ensuring drug quality</v>
      </c>
      <c r="L19" s="276" t="s">
        <v>341</v>
      </c>
      <c r="M19" s="277" t="s">
        <v>403</v>
      </c>
      <c r="N19" s="278" t="s">
        <v>524</v>
      </c>
      <c r="O19" s="278"/>
      <c r="S19" s="307" t="s">
        <v>963</v>
      </c>
    </row>
    <row r="20" spans="1:19" x14ac:dyDescent="0.2">
      <c r="A20" s="276" t="s">
        <v>386</v>
      </c>
      <c r="B20" s="276" t="s">
        <v>387</v>
      </c>
      <c r="C20" s="276" t="s">
        <v>388</v>
      </c>
      <c r="D20" s="276" t="s">
        <v>389</v>
      </c>
      <c r="E20" t="str">
        <f t="shared" si="0"/>
        <v>TB care and prevention  -  Case detection and diagnosis</v>
      </c>
      <c r="L20" s="276" t="s">
        <v>341</v>
      </c>
      <c r="M20" s="277" t="s">
        <v>406</v>
      </c>
      <c r="N20" s="278" t="s">
        <v>525</v>
      </c>
      <c r="O20" s="278"/>
      <c r="S20" s="307" t="s">
        <v>233</v>
      </c>
    </row>
    <row r="21" spans="1:19" x14ac:dyDescent="0.2">
      <c r="A21" s="276" t="s">
        <v>386</v>
      </c>
      <c r="B21" s="276" t="s">
        <v>387</v>
      </c>
      <c r="C21" s="276" t="s">
        <v>33</v>
      </c>
      <c r="D21" s="276" t="s">
        <v>389</v>
      </c>
      <c r="E21" t="str">
        <f t="shared" si="0"/>
        <v>TB care and prevention  -  Treatment</v>
      </c>
      <c r="L21" s="276" t="s">
        <v>341</v>
      </c>
      <c r="M21" s="277" t="s">
        <v>411</v>
      </c>
      <c r="N21" s="278" t="s">
        <v>526</v>
      </c>
      <c r="O21" s="278"/>
      <c r="S21" s="307" t="s">
        <v>964</v>
      </c>
    </row>
    <row r="22" spans="1:19" x14ac:dyDescent="0.2">
      <c r="A22" s="276" t="s">
        <v>386</v>
      </c>
      <c r="B22" s="276" t="s">
        <v>387</v>
      </c>
      <c r="C22" s="276" t="s">
        <v>32</v>
      </c>
      <c r="D22" s="276" t="s">
        <v>389</v>
      </c>
      <c r="E22" t="str">
        <f t="shared" si="0"/>
        <v>TB care and prevention  -  Prevention</v>
      </c>
      <c r="L22" s="276" t="s">
        <v>341</v>
      </c>
      <c r="M22" s="277" t="s">
        <v>419</v>
      </c>
      <c r="N22" s="278" t="s">
        <v>527</v>
      </c>
      <c r="O22" s="278"/>
      <c r="S22" s="307" t="s">
        <v>965</v>
      </c>
    </row>
    <row r="23" spans="1:19" x14ac:dyDescent="0.2">
      <c r="A23" s="276" t="s">
        <v>386</v>
      </c>
      <c r="B23" s="276" t="s">
        <v>224</v>
      </c>
      <c r="C23" s="276" t="s">
        <v>390</v>
      </c>
      <c r="D23" s="276" t="s">
        <v>389</v>
      </c>
      <c r="E23" t="str">
        <f t="shared" si="0"/>
        <v>MDR-TB  -  Case detection and diagnosis: MDR-TB</v>
      </c>
      <c r="L23" s="276" t="s">
        <v>341</v>
      </c>
      <c r="M23" s="277" t="s">
        <v>433</v>
      </c>
      <c r="N23" s="278" t="s">
        <v>528</v>
      </c>
      <c r="O23" s="278"/>
      <c r="S23" s="307" t="s">
        <v>966</v>
      </c>
    </row>
    <row r="24" spans="1:19" x14ac:dyDescent="0.2">
      <c r="A24" s="276" t="s">
        <v>386</v>
      </c>
      <c r="B24" s="276" t="s">
        <v>224</v>
      </c>
      <c r="C24" s="276" t="s">
        <v>391</v>
      </c>
      <c r="D24" s="276" t="s">
        <v>389</v>
      </c>
      <c r="E24" t="str">
        <f t="shared" si="0"/>
        <v>MDR-TB  -  Treatment: MDR-TB</v>
      </c>
      <c r="L24" s="276" t="s">
        <v>341</v>
      </c>
      <c r="M24" s="277" t="s">
        <v>442</v>
      </c>
      <c r="N24" s="278" t="s">
        <v>529</v>
      </c>
      <c r="O24" s="278"/>
      <c r="S24" s="307" t="s">
        <v>967</v>
      </c>
    </row>
    <row r="25" spans="1:19" x14ac:dyDescent="0.2">
      <c r="A25" s="276" t="s">
        <v>386</v>
      </c>
      <c r="B25" s="276" t="s">
        <v>224</v>
      </c>
      <c r="C25" s="276" t="s">
        <v>392</v>
      </c>
      <c r="D25" s="276" t="s">
        <v>389</v>
      </c>
      <c r="E25" t="str">
        <f t="shared" si="0"/>
        <v>MDR-TB  -  Prevention for MDR-TB</v>
      </c>
      <c r="L25" s="276" t="s">
        <v>341</v>
      </c>
      <c r="M25" s="283" t="s">
        <v>223</v>
      </c>
      <c r="N25" s="278" t="s">
        <v>530</v>
      </c>
      <c r="O25" s="278"/>
      <c r="S25" s="307" t="s">
        <v>968</v>
      </c>
    </row>
    <row r="26" spans="1:19" x14ac:dyDescent="0.2">
      <c r="A26" s="276" t="s">
        <v>393</v>
      </c>
      <c r="B26" s="276" t="s">
        <v>387</v>
      </c>
      <c r="C26" s="276" t="s">
        <v>388</v>
      </c>
      <c r="D26" s="276" t="s">
        <v>389</v>
      </c>
      <c r="E26" t="str">
        <f t="shared" si="0"/>
        <v>TB care and prevention  -  Case detection and diagnosis</v>
      </c>
      <c r="L26" s="276" t="s">
        <v>386</v>
      </c>
      <c r="M26" s="277" t="s">
        <v>223</v>
      </c>
      <c r="N26" s="278" t="s">
        <v>531</v>
      </c>
      <c r="O26" s="278"/>
      <c r="S26" s="307" t="s">
        <v>68</v>
      </c>
    </row>
    <row r="27" spans="1:19" x14ac:dyDescent="0.2">
      <c r="A27" s="276" t="s">
        <v>393</v>
      </c>
      <c r="B27" s="276" t="s">
        <v>387</v>
      </c>
      <c r="C27" s="276" t="s">
        <v>33</v>
      </c>
      <c r="D27" s="276" t="s">
        <v>389</v>
      </c>
      <c r="E27" t="str">
        <f t="shared" si="0"/>
        <v>TB care and prevention  -  Treatment</v>
      </c>
      <c r="L27" s="276" t="s">
        <v>393</v>
      </c>
      <c r="M27" s="278" t="s">
        <v>223</v>
      </c>
      <c r="N27" s="278" t="s">
        <v>532</v>
      </c>
      <c r="O27" s="278"/>
      <c r="S27" s="307" t="s">
        <v>969</v>
      </c>
    </row>
    <row r="28" spans="1:19" x14ac:dyDescent="0.2">
      <c r="A28" s="276" t="s">
        <v>393</v>
      </c>
      <c r="B28" s="276" t="s">
        <v>387</v>
      </c>
      <c r="C28" s="276" t="s">
        <v>32</v>
      </c>
      <c r="D28" s="276" t="s">
        <v>389</v>
      </c>
      <c r="E28" t="str">
        <f t="shared" si="0"/>
        <v>TB care and prevention  -  Prevention</v>
      </c>
      <c r="L28" s="276" t="s">
        <v>341</v>
      </c>
      <c r="M28" s="276" t="s">
        <v>462</v>
      </c>
      <c r="N28" s="278" t="s">
        <v>533</v>
      </c>
      <c r="O28" s="278"/>
      <c r="S28" s="307" t="s">
        <v>157</v>
      </c>
    </row>
    <row r="29" spans="1:19" x14ac:dyDescent="0.2">
      <c r="A29" s="276" t="s">
        <v>393</v>
      </c>
      <c r="B29" s="276" t="s">
        <v>224</v>
      </c>
      <c r="C29" s="276" t="s">
        <v>390</v>
      </c>
      <c r="D29" s="276" t="s">
        <v>389</v>
      </c>
      <c r="E29" t="str">
        <f t="shared" si="0"/>
        <v>MDR-TB  -  Case detection and diagnosis: MDR-TB</v>
      </c>
      <c r="L29" s="276" t="s">
        <v>341</v>
      </c>
      <c r="M29" s="276" t="s">
        <v>465</v>
      </c>
      <c r="N29" s="278" t="s">
        <v>534</v>
      </c>
      <c r="O29" s="278"/>
      <c r="S29" s="307" t="s">
        <v>970</v>
      </c>
    </row>
    <row r="30" spans="1:19" x14ac:dyDescent="0.2">
      <c r="A30" s="276" t="s">
        <v>393</v>
      </c>
      <c r="B30" s="276" t="s">
        <v>224</v>
      </c>
      <c r="C30" s="276" t="s">
        <v>391</v>
      </c>
      <c r="D30" s="276" t="s">
        <v>389</v>
      </c>
      <c r="E30" t="str">
        <f t="shared" si="0"/>
        <v>MDR-TB  -  Treatment: MDR-TB</v>
      </c>
      <c r="L30" s="276" t="s">
        <v>341</v>
      </c>
      <c r="M30" s="276" t="s">
        <v>469</v>
      </c>
      <c r="N30" s="278" t="s">
        <v>535</v>
      </c>
      <c r="O30" s="278"/>
      <c r="S30" s="308" t="s">
        <v>971</v>
      </c>
    </row>
    <row r="31" spans="1:19" x14ac:dyDescent="0.2">
      <c r="A31" s="276" t="s">
        <v>393</v>
      </c>
      <c r="B31" s="276" t="s">
        <v>224</v>
      </c>
      <c r="C31" s="276" t="s">
        <v>392</v>
      </c>
      <c r="D31" s="276" t="s">
        <v>389</v>
      </c>
      <c r="E31" t="str">
        <f t="shared" si="0"/>
        <v>MDR-TB  -  Prevention for MDR-TB</v>
      </c>
      <c r="L31" s="278" t="s">
        <v>341</v>
      </c>
      <c r="M31" s="276" t="s">
        <v>471</v>
      </c>
      <c r="N31" s="278" t="s">
        <v>536</v>
      </c>
      <c r="O31" s="278"/>
      <c r="S31" s="307" t="s">
        <v>972</v>
      </c>
    </row>
    <row r="32" spans="1:19" x14ac:dyDescent="0.2">
      <c r="A32" s="276" t="s">
        <v>393</v>
      </c>
      <c r="B32" s="277" t="s">
        <v>394</v>
      </c>
      <c r="C32" s="277" t="s">
        <v>395</v>
      </c>
      <c r="D32" s="277" t="s">
        <v>396</v>
      </c>
      <c r="E32" t="str">
        <f t="shared" si="0"/>
        <v>Prevention programs for general population  -  RMNCH linkages and gender-based violence (GBV)</v>
      </c>
      <c r="L32" s="276" t="s">
        <v>341</v>
      </c>
      <c r="M32" s="276" t="s">
        <v>477</v>
      </c>
      <c r="N32" s="278" t="s">
        <v>537</v>
      </c>
      <c r="O32" s="278"/>
      <c r="S32" s="307" t="s">
        <v>973</v>
      </c>
    </row>
    <row r="33" spans="1:15" x14ac:dyDescent="0.2">
      <c r="A33" s="276" t="s">
        <v>393</v>
      </c>
      <c r="B33" s="277" t="s">
        <v>394</v>
      </c>
      <c r="C33" s="277" t="s">
        <v>397</v>
      </c>
      <c r="D33" s="277" t="s">
        <v>396</v>
      </c>
      <c r="E33" t="str">
        <f t="shared" si="0"/>
        <v>Prevention programs for general population  -  Other interventions for general population - Please specify</v>
      </c>
      <c r="L33" s="278" t="s">
        <v>341</v>
      </c>
      <c r="M33" s="276" t="s">
        <v>482</v>
      </c>
      <c r="N33" s="278" t="s">
        <v>538</v>
      </c>
      <c r="O33" s="278"/>
    </row>
    <row r="34" spans="1:15" x14ac:dyDescent="0.2">
      <c r="A34" s="276" t="s">
        <v>393</v>
      </c>
      <c r="B34" s="277" t="s">
        <v>398</v>
      </c>
      <c r="C34" s="277" t="s">
        <v>399</v>
      </c>
      <c r="D34" s="277" t="s">
        <v>396</v>
      </c>
      <c r="E34" t="str">
        <f t="shared" si="0"/>
        <v>Prevention programs for MSM and TGs  -  Behavioral change as part of programs for MSM and TGs</v>
      </c>
      <c r="L34" s="276" t="s">
        <v>341</v>
      </c>
      <c r="M34" s="283" t="s">
        <v>485</v>
      </c>
      <c r="N34" s="278" t="s">
        <v>539</v>
      </c>
      <c r="O34" s="278"/>
    </row>
    <row r="35" spans="1:15" x14ac:dyDescent="0.2">
      <c r="A35" s="276" t="s">
        <v>393</v>
      </c>
      <c r="B35" s="277" t="s">
        <v>398</v>
      </c>
      <c r="C35" s="277" t="s">
        <v>400</v>
      </c>
      <c r="D35" s="277" t="s">
        <v>396</v>
      </c>
      <c r="E35" t="str">
        <f t="shared" si="0"/>
        <v>Prevention programs for MSM and TGs  -  Condoms as part of programs for MSM and TGs</v>
      </c>
      <c r="L35" s="276" t="s">
        <v>341</v>
      </c>
      <c r="M35" s="283" t="s">
        <v>489</v>
      </c>
      <c r="N35" s="278" t="s">
        <v>540</v>
      </c>
      <c r="O35" s="278"/>
    </row>
    <row r="36" spans="1:15" x14ac:dyDescent="0.2">
      <c r="A36" s="276" t="s">
        <v>393</v>
      </c>
      <c r="B36" s="277" t="s">
        <v>398</v>
      </c>
      <c r="C36" s="277" t="s">
        <v>401</v>
      </c>
      <c r="D36" s="277" t="s">
        <v>396</v>
      </c>
      <c r="E36" t="str">
        <f t="shared" si="0"/>
        <v>Prevention programs for MSM and TGs  -  HIV testing and counseling as part of programs for MSM and TGs</v>
      </c>
      <c r="L36" s="276" t="s">
        <v>341</v>
      </c>
      <c r="M36" s="283" t="s">
        <v>492</v>
      </c>
      <c r="N36" s="278" t="s">
        <v>541</v>
      </c>
      <c r="O36" s="278"/>
    </row>
    <row r="37" spans="1:15" x14ac:dyDescent="0.2">
      <c r="A37" s="276" t="s">
        <v>393</v>
      </c>
      <c r="B37" s="277" t="s">
        <v>398</v>
      </c>
      <c r="C37" s="277" t="s">
        <v>402</v>
      </c>
      <c r="D37" s="277" t="s">
        <v>396</v>
      </c>
      <c r="E37" t="str">
        <f t="shared" si="0"/>
        <v>Prevention programs for MSM and TGs  -  Diagnosis and treatment of STIs as part of programs for MSM and TGs</v>
      </c>
      <c r="L37" s="276" t="s">
        <v>386</v>
      </c>
      <c r="M37" s="283" t="s">
        <v>462</v>
      </c>
      <c r="N37" s="278" t="s">
        <v>542</v>
      </c>
      <c r="O37" s="278"/>
    </row>
    <row r="38" spans="1:15" x14ac:dyDescent="0.2">
      <c r="A38" s="276" t="s">
        <v>393</v>
      </c>
      <c r="B38" s="277" t="s">
        <v>403</v>
      </c>
      <c r="C38" s="277" t="s">
        <v>404</v>
      </c>
      <c r="D38" s="277" t="s">
        <v>396</v>
      </c>
      <c r="E38" t="str">
        <f t="shared" si="0"/>
        <v>Prevention programs for people who inject drugs (PWID) and their partners  -  Needle and Syringe programs as part of programs for PWID and their partners</v>
      </c>
      <c r="L38" s="276" t="s">
        <v>386</v>
      </c>
      <c r="M38" s="283" t="s">
        <v>465</v>
      </c>
      <c r="N38" s="278" t="s">
        <v>543</v>
      </c>
      <c r="O38" s="278"/>
    </row>
    <row r="39" spans="1:15" x14ac:dyDescent="0.2">
      <c r="A39" s="276" t="s">
        <v>393</v>
      </c>
      <c r="B39" s="277" t="s">
        <v>403</v>
      </c>
      <c r="C39" s="277" t="s">
        <v>405</v>
      </c>
      <c r="D39" s="277" t="s">
        <v>396</v>
      </c>
      <c r="E39" t="str">
        <f t="shared" si="0"/>
        <v>Prevention programs for people who inject drugs (PWID) and their partners  -  OST and other drug dependence treatment (PWIDs and their partners)</v>
      </c>
      <c r="L39" s="276" t="s">
        <v>386</v>
      </c>
      <c r="M39" s="277" t="s">
        <v>469</v>
      </c>
      <c r="N39" s="278" t="s">
        <v>544</v>
      </c>
      <c r="O39" s="278"/>
    </row>
    <row r="40" spans="1:15" x14ac:dyDescent="0.2">
      <c r="A40" s="276" t="s">
        <v>393</v>
      </c>
      <c r="B40" s="277" t="s">
        <v>406</v>
      </c>
      <c r="C40" s="277" t="s">
        <v>407</v>
      </c>
      <c r="D40" s="277" t="s">
        <v>396</v>
      </c>
      <c r="E40" t="str">
        <f t="shared" si="0"/>
        <v>Prevention programs for other vulnerable populations (please specify)  -  Condoms as part of programs for other vulnerable populations</v>
      </c>
      <c r="L40" s="276" t="s">
        <v>386</v>
      </c>
      <c r="M40" s="283" t="s">
        <v>471</v>
      </c>
      <c r="N40" s="278" t="s">
        <v>545</v>
      </c>
      <c r="O40" s="278"/>
    </row>
    <row r="41" spans="1:15" x14ac:dyDescent="0.2">
      <c r="A41" s="276" t="s">
        <v>393</v>
      </c>
      <c r="B41" s="277" t="s">
        <v>406</v>
      </c>
      <c r="C41" s="277" t="s">
        <v>408</v>
      </c>
      <c r="D41" s="277" t="s">
        <v>396</v>
      </c>
      <c r="E41" t="str">
        <f t="shared" si="0"/>
        <v>Prevention programs for other vulnerable populations (please specify)  -  Behavioral change as part of programs for other vulnerable populations</v>
      </c>
      <c r="L41" s="276" t="s">
        <v>386</v>
      </c>
      <c r="M41" s="283" t="s">
        <v>477</v>
      </c>
      <c r="N41" s="278" t="s">
        <v>546</v>
      </c>
      <c r="O41" s="278"/>
    </row>
    <row r="42" spans="1:15" x14ac:dyDescent="0.2">
      <c r="A42" s="276" t="s">
        <v>393</v>
      </c>
      <c r="B42" s="277" t="s">
        <v>406</v>
      </c>
      <c r="C42" s="277" t="s">
        <v>409</v>
      </c>
      <c r="D42" s="277" t="s">
        <v>396</v>
      </c>
      <c r="E42" t="str">
        <f t="shared" si="0"/>
        <v>Prevention programs for other vulnerable populations (please specify)  -  Diagnosis and treatment of STIs (other vulnerable populations)</v>
      </c>
      <c r="L42" s="276" t="s">
        <v>386</v>
      </c>
      <c r="M42" s="283" t="s">
        <v>482</v>
      </c>
      <c r="N42" s="278" t="s">
        <v>547</v>
      </c>
      <c r="O42" s="278"/>
    </row>
    <row r="43" spans="1:15" x14ac:dyDescent="0.2">
      <c r="A43" s="276" t="s">
        <v>393</v>
      </c>
      <c r="B43" s="277" t="s">
        <v>406</v>
      </c>
      <c r="C43" s="277" t="s">
        <v>410</v>
      </c>
      <c r="D43" s="277" t="s">
        <v>396</v>
      </c>
      <c r="E43" t="str">
        <f t="shared" si="0"/>
        <v>Prevention programs for other vulnerable populations (please specify)  -  Other interventions for other vulnerable populations - Please specify</v>
      </c>
      <c r="L43" s="276" t="s">
        <v>386</v>
      </c>
      <c r="M43" s="283" t="s">
        <v>485</v>
      </c>
      <c r="N43" s="278" t="s">
        <v>548</v>
      </c>
      <c r="O43" s="278"/>
    </row>
    <row r="44" spans="1:15" x14ac:dyDescent="0.2">
      <c r="A44" s="276" t="s">
        <v>393</v>
      </c>
      <c r="B44" s="277" t="s">
        <v>411</v>
      </c>
      <c r="C44" s="277" t="s">
        <v>412</v>
      </c>
      <c r="D44" s="277" t="s">
        <v>396</v>
      </c>
      <c r="E44" t="str">
        <f t="shared" si="0"/>
        <v>Prevention programs for adolescents and youth, in and out of school  -  Behavioral change as part of programs for adolescent and youth</v>
      </c>
      <c r="L44" s="276" t="s">
        <v>386</v>
      </c>
      <c r="M44" s="277" t="s">
        <v>489</v>
      </c>
      <c r="N44" s="278" t="s">
        <v>549</v>
      </c>
      <c r="O44" s="278"/>
    </row>
    <row r="45" spans="1:15" x14ac:dyDescent="0.2">
      <c r="A45" s="276" t="s">
        <v>393</v>
      </c>
      <c r="B45" s="277" t="s">
        <v>411</v>
      </c>
      <c r="C45" s="277" t="s">
        <v>413</v>
      </c>
      <c r="D45" s="277" t="s">
        <v>396</v>
      </c>
      <c r="E45" t="str">
        <f t="shared" si="0"/>
        <v>Prevention programs for adolescents and youth, in and out of school  -  Condoms part of programs for adolescent and youth</v>
      </c>
      <c r="L45" s="276" t="s">
        <v>386</v>
      </c>
      <c r="M45" s="277" t="s">
        <v>492</v>
      </c>
      <c r="N45" s="278" t="s">
        <v>550</v>
      </c>
      <c r="O45" s="278"/>
    </row>
    <row r="46" spans="1:15" x14ac:dyDescent="0.2">
      <c r="A46" s="276" t="s">
        <v>393</v>
      </c>
      <c r="B46" s="277" t="s">
        <v>394</v>
      </c>
      <c r="C46" s="277" t="s">
        <v>414</v>
      </c>
      <c r="D46" s="277" t="s">
        <v>396</v>
      </c>
      <c r="E46" t="str">
        <f t="shared" si="0"/>
        <v>Prevention programs for general population  -  Behavioral change as part of programs for general population</v>
      </c>
      <c r="L46" s="276" t="s">
        <v>321</v>
      </c>
      <c r="M46" s="278" t="s">
        <v>462</v>
      </c>
      <c r="N46" s="278" t="s">
        <v>551</v>
      </c>
      <c r="O46" s="278"/>
    </row>
    <row r="47" spans="1:15" x14ac:dyDescent="0.2">
      <c r="A47" s="276" t="s">
        <v>393</v>
      </c>
      <c r="B47" s="277" t="s">
        <v>394</v>
      </c>
      <c r="C47" s="277" t="s">
        <v>415</v>
      </c>
      <c r="D47" s="277" t="s">
        <v>396</v>
      </c>
      <c r="E47" t="str">
        <f t="shared" si="0"/>
        <v>Prevention programs for general population  -  Condoms as part of programs for general population</v>
      </c>
      <c r="L47" s="276" t="s">
        <v>321</v>
      </c>
      <c r="M47" s="276" t="s">
        <v>465</v>
      </c>
      <c r="N47" s="278" t="s">
        <v>552</v>
      </c>
      <c r="O47" s="278"/>
    </row>
    <row r="48" spans="1:15" x14ac:dyDescent="0.2">
      <c r="A48" s="276" t="s">
        <v>393</v>
      </c>
      <c r="B48" s="277" t="s">
        <v>394</v>
      </c>
      <c r="C48" s="277" t="s">
        <v>416</v>
      </c>
      <c r="D48" s="277" t="s">
        <v>396</v>
      </c>
      <c r="E48" t="str">
        <f t="shared" si="0"/>
        <v>Prevention programs for general population  -  Male circumcision</v>
      </c>
      <c r="L48" s="276" t="s">
        <v>321</v>
      </c>
      <c r="M48" s="276" t="s">
        <v>469</v>
      </c>
      <c r="N48" s="278" t="s">
        <v>553</v>
      </c>
      <c r="O48" s="278"/>
    </row>
    <row r="49" spans="1:15" x14ac:dyDescent="0.2">
      <c r="A49" s="276" t="s">
        <v>393</v>
      </c>
      <c r="B49" s="277" t="s">
        <v>398</v>
      </c>
      <c r="C49" s="277" t="s">
        <v>417</v>
      </c>
      <c r="D49" s="277" t="s">
        <v>396</v>
      </c>
      <c r="E49" t="str">
        <f t="shared" si="0"/>
        <v>Prevention programs for MSM and TGs  -  Diagnosis and treatment of viral hepatitis as part of programs for MSM and TGs</v>
      </c>
      <c r="L49" s="276" t="s">
        <v>321</v>
      </c>
      <c r="M49" s="276" t="s">
        <v>471</v>
      </c>
      <c r="N49" s="278" t="s">
        <v>554</v>
      </c>
      <c r="O49" s="278"/>
    </row>
    <row r="50" spans="1:15" x14ac:dyDescent="0.2">
      <c r="A50" s="276" t="s">
        <v>393</v>
      </c>
      <c r="B50" s="277" t="s">
        <v>398</v>
      </c>
      <c r="C50" s="277" t="s">
        <v>418</v>
      </c>
      <c r="D50" s="277" t="s">
        <v>396</v>
      </c>
      <c r="E50" t="str">
        <f t="shared" si="0"/>
        <v>Prevention programs for MSM and TGs  -  Other interventions for MSM and TGs - Please specify</v>
      </c>
      <c r="L50" s="278" t="s">
        <v>321</v>
      </c>
      <c r="M50" s="276" t="s">
        <v>477</v>
      </c>
      <c r="N50" s="278" t="s">
        <v>555</v>
      </c>
      <c r="O50" s="278"/>
    </row>
    <row r="51" spans="1:15" x14ac:dyDescent="0.2">
      <c r="A51" s="276" t="s">
        <v>393</v>
      </c>
      <c r="B51" s="277" t="s">
        <v>419</v>
      </c>
      <c r="C51" s="277" t="s">
        <v>420</v>
      </c>
      <c r="D51" s="277" t="s">
        <v>396</v>
      </c>
      <c r="E51" t="str">
        <f t="shared" si="0"/>
        <v>Prevention programs for sex workers and their clients  -  Behavioral change as part of programs for sex workers and their clients</v>
      </c>
      <c r="L51" s="276" t="s">
        <v>321</v>
      </c>
      <c r="M51" s="276" t="s">
        <v>482</v>
      </c>
      <c r="N51" s="278" t="s">
        <v>556</v>
      </c>
      <c r="O51" s="278"/>
    </row>
    <row r="52" spans="1:15" x14ac:dyDescent="0.2">
      <c r="A52" s="276" t="s">
        <v>393</v>
      </c>
      <c r="B52" s="277" t="s">
        <v>403</v>
      </c>
      <c r="C52" s="277" t="s">
        <v>421</v>
      </c>
      <c r="D52" s="277" t="s">
        <v>396</v>
      </c>
      <c r="E52" t="str">
        <f t="shared" si="0"/>
        <v>Prevention programs for people who inject drugs (PWID) and their partners  -  Diagnosis and treatment of viral hepatitis (PWIDs and their partners)</v>
      </c>
      <c r="L52" s="278" t="s">
        <v>321</v>
      </c>
      <c r="M52" s="276" t="s">
        <v>485</v>
      </c>
      <c r="N52" s="278" t="s">
        <v>557</v>
      </c>
      <c r="O52" s="278"/>
    </row>
    <row r="53" spans="1:15" x14ac:dyDescent="0.2">
      <c r="A53" s="276" t="s">
        <v>393</v>
      </c>
      <c r="B53" s="277" t="s">
        <v>403</v>
      </c>
      <c r="C53" s="277" t="s">
        <v>422</v>
      </c>
      <c r="D53" s="277" t="s">
        <v>396</v>
      </c>
      <c r="E53" t="str">
        <f t="shared" si="0"/>
        <v>Prevention programs for people who inject drugs (PWID) and their partners  -  Other interventions for IDUs and their partners - Please specify</v>
      </c>
      <c r="L53" s="276" t="s">
        <v>321</v>
      </c>
      <c r="M53" s="283" t="s">
        <v>489</v>
      </c>
      <c r="N53" s="278" t="s">
        <v>558</v>
      </c>
      <c r="O53" s="278"/>
    </row>
    <row r="54" spans="1:15" x14ac:dyDescent="0.2">
      <c r="A54" s="276" t="s">
        <v>393</v>
      </c>
      <c r="B54" s="277" t="s">
        <v>406</v>
      </c>
      <c r="C54" s="277" t="s">
        <v>423</v>
      </c>
      <c r="D54" s="277" t="s">
        <v>396</v>
      </c>
      <c r="E54" t="str">
        <f t="shared" si="0"/>
        <v>Prevention programs for other vulnerable populations (please specify)  -  HIV testing and counseling as part of programs for other vulnerable populations</v>
      </c>
      <c r="L54" s="276" t="s">
        <v>321</v>
      </c>
      <c r="M54" s="283" t="s">
        <v>492</v>
      </c>
      <c r="N54" s="278" t="s">
        <v>559</v>
      </c>
      <c r="O54" s="278"/>
    </row>
    <row r="55" spans="1:15" x14ac:dyDescent="0.2">
      <c r="A55" s="276" t="s">
        <v>393</v>
      </c>
      <c r="B55" s="277" t="s">
        <v>411</v>
      </c>
      <c r="C55" s="277" t="s">
        <v>424</v>
      </c>
      <c r="D55" s="277" t="s">
        <v>396</v>
      </c>
      <c r="E55" t="str">
        <f t="shared" si="0"/>
        <v>Prevention programs for adolescents and youth, in and out of school  -  HIV testing and counseling as part of programs for adolescent and youth</v>
      </c>
      <c r="L55" s="276" t="s">
        <v>498</v>
      </c>
      <c r="M55" s="283" t="s">
        <v>462</v>
      </c>
      <c r="N55" s="278" t="s">
        <v>560</v>
      </c>
      <c r="O55" s="278"/>
    </row>
    <row r="56" spans="1:15" x14ac:dyDescent="0.2">
      <c r="A56" s="276" t="s">
        <v>393</v>
      </c>
      <c r="B56" s="277" t="s">
        <v>411</v>
      </c>
      <c r="C56" s="277" t="s">
        <v>425</v>
      </c>
      <c r="D56" s="277" t="s">
        <v>396</v>
      </c>
      <c r="E56" t="str">
        <f t="shared" si="0"/>
        <v>Prevention programs for adolescents and youth, in and out of school  -  RMNCH linkages and GBV as part of programs for adolescent youth</v>
      </c>
      <c r="L56" s="276" t="s">
        <v>498</v>
      </c>
      <c r="M56" s="283" t="s">
        <v>465</v>
      </c>
      <c r="N56" s="278" t="s">
        <v>561</v>
      </c>
      <c r="O56" s="278"/>
    </row>
    <row r="57" spans="1:15" x14ac:dyDescent="0.2">
      <c r="A57" s="276" t="s">
        <v>393</v>
      </c>
      <c r="B57" s="277" t="s">
        <v>411</v>
      </c>
      <c r="C57" s="277" t="s">
        <v>426</v>
      </c>
      <c r="D57" s="277" t="s">
        <v>396</v>
      </c>
      <c r="E57" t="str">
        <f t="shared" si="0"/>
        <v>Prevention programs for adolescents and youth, in and out of school  -  Young Key Population interventions as part of programs for adolescent and youth</v>
      </c>
      <c r="L57" s="276" t="s">
        <v>498</v>
      </c>
      <c r="M57" s="283" t="s">
        <v>469</v>
      </c>
      <c r="N57" s="278" t="s">
        <v>562</v>
      </c>
      <c r="O57" s="278"/>
    </row>
    <row r="58" spans="1:15" x14ac:dyDescent="0.2">
      <c r="A58" s="276" t="s">
        <v>393</v>
      </c>
      <c r="B58" s="277" t="s">
        <v>411</v>
      </c>
      <c r="C58" s="277" t="s">
        <v>427</v>
      </c>
      <c r="D58" s="277" t="s">
        <v>396</v>
      </c>
      <c r="E58" t="str">
        <f t="shared" si="0"/>
        <v>Prevention programs for adolescents and youth, in and out of school  -  Other interventions for adolescent and youth</v>
      </c>
      <c r="L58" s="276" t="s">
        <v>498</v>
      </c>
      <c r="M58" s="277" t="s">
        <v>471</v>
      </c>
      <c r="N58" s="278" t="s">
        <v>563</v>
      </c>
      <c r="O58" s="278"/>
    </row>
    <row r="59" spans="1:15" x14ac:dyDescent="0.2">
      <c r="A59" s="276" t="s">
        <v>393</v>
      </c>
      <c r="B59" s="277" t="s">
        <v>394</v>
      </c>
      <c r="C59" s="277" t="s">
        <v>428</v>
      </c>
      <c r="D59" s="277" t="s">
        <v>396</v>
      </c>
      <c r="E59" t="str">
        <f t="shared" si="0"/>
        <v>Prevention programs for general population  -  HIV testing and counseling as part of programs for general population</v>
      </c>
      <c r="L59" s="276" t="s">
        <v>498</v>
      </c>
      <c r="M59" s="283" t="s">
        <v>477</v>
      </c>
      <c r="N59" s="278" t="s">
        <v>564</v>
      </c>
      <c r="O59" s="278"/>
    </row>
    <row r="60" spans="1:15" x14ac:dyDescent="0.2">
      <c r="A60" s="276" t="s">
        <v>393</v>
      </c>
      <c r="B60" s="277" t="s">
        <v>419</v>
      </c>
      <c r="C60" s="277" t="s">
        <v>429</v>
      </c>
      <c r="D60" s="277" t="s">
        <v>396</v>
      </c>
      <c r="E60" t="str">
        <f t="shared" si="0"/>
        <v>Prevention programs for sex workers and their clients  -  Condoms as part of programs for sex workers and their clients</v>
      </c>
      <c r="L60" s="276" t="s">
        <v>498</v>
      </c>
      <c r="M60" s="283" t="s">
        <v>482</v>
      </c>
      <c r="N60" s="278" t="s">
        <v>565</v>
      </c>
      <c r="O60" s="278"/>
    </row>
    <row r="61" spans="1:15" x14ac:dyDescent="0.2">
      <c r="A61" s="276" t="s">
        <v>393</v>
      </c>
      <c r="B61" s="277" t="s">
        <v>419</v>
      </c>
      <c r="C61" s="277" t="s">
        <v>430</v>
      </c>
      <c r="D61" s="277" t="s">
        <v>396</v>
      </c>
      <c r="E61" t="str">
        <f t="shared" si="0"/>
        <v>Prevention programs for sex workers and their clients  -  HIV testing and counseling as part of programs for sex workers and their clients</v>
      </c>
      <c r="L61" s="276" t="s">
        <v>498</v>
      </c>
      <c r="M61" s="283" t="s">
        <v>485</v>
      </c>
      <c r="N61" s="278" t="s">
        <v>566</v>
      </c>
      <c r="O61" s="278"/>
    </row>
    <row r="62" spans="1:15" x14ac:dyDescent="0.2">
      <c r="A62" s="276" t="s">
        <v>393</v>
      </c>
      <c r="B62" s="277" t="s">
        <v>419</v>
      </c>
      <c r="C62" s="277" t="s">
        <v>431</v>
      </c>
      <c r="D62" s="277" t="s">
        <v>396</v>
      </c>
      <c r="E62" t="str">
        <f t="shared" si="0"/>
        <v>Prevention programs for sex workers and their clients  -  Diagnosis and treatment of STIs (sex workers and their clients)</v>
      </c>
      <c r="L62" s="276" t="s">
        <v>498</v>
      </c>
      <c r="M62" s="283" t="s">
        <v>489</v>
      </c>
      <c r="N62" s="278" t="s">
        <v>567</v>
      </c>
      <c r="O62" s="278"/>
    </row>
    <row r="63" spans="1:15" x14ac:dyDescent="0.2">
      <c r="A63" s="276" t="s">
        <v>393</v>
      </c>
      <c r="B63" s="277" t="s">
        <v>419</v>
      </c>
      <c r="C63" s="277" t="s">
        <v>432</v>
      </c>
      <c r="D63" s="277" t="s">
        <v>396</v>
      </c>
      <c r="E63" t="str">
        <f t="shared" si="0"/>
        <v>Prevention programs for sex workers and their clients  -  Harm reduction as part of programs for sex workers and their clients</v>
      </c>
      <c r="L63" s="276" t="s">
        <v>498</v>
      </c>
      <c r="M63" s="277" t="s">
        <v>492</v>
      </c>
      <c r="N63" s="278" t="s">
        <v>568</v>
      </c>
      <c r="O63" s="278"/>
    </row>
    <row r="64" spans="1:15" x14ac:dyDescent="0.2">
      <c r="A64" s="276" t="s">
        <v>393</v>
      </c>
      <c r="B64" s="277" t="s">
        <v>433</v>
      </c>
      <c r="C64" s="277" t="s">
        <v>434</v>
      </c>
      <c r="D64" s="277" t="s">
        <v>396</v>
      </c>
      <c r="E64" t="str">
        <f t="shared" si="0"/>
        <v>PMTCT  -  Prong 1: Primary prevention of HIV infection among women of childbearing age</v>
      </c>
      <c r="L64" s="276" t="s">
        <v>393</v>
      </c>
      <c r="M64" s="277" t="s">
        <v>462</v>
      </c>
      <c r="N64" s="278" t="s">
        <v>569</v>
      </c>
      <c r="O64" s="278"/>
    </row>
    <row r="65" spans="1:15" x14ac:dyDescent="0.2">
      <c r="A65" s="276" t="s">
        <v>393</v>
      </c>
      <c r="B65" s="277" t="s">
        <v>433</v>
      </c>
      <c r="C65" s="277" t="s">
        <v>435</v>
      </c>
      <c r="D65" s="277" t="s">
        <v>396</v>
      </c>
      <c r="E65" t="str">
        <f t="shared" si="0"/>
        <v>PMTCT  -  Prong 2: Preventing unintended pregnancies among women living with HIV</v>
      </c>
      <c r="L65" s="276" t="s">
        <v>393</v>
      </c>
      <c r="M65" s="278" t="s">
        <v>465</v>
      </c>
      <c r="N65" s="278" t="s">
        <v>570</v>
      </c>
      <c r="O65" s="278"/>
    </row>
    <row r="66" spans="1:15" x14ac:dyDescent="0.2">
      <c r="A66" s="276" t="s">
        <v>393</v>
      </c>
      <c r="B66" s="277" t="s">
        <v>433</v>
      </c>
      <c r="C66" s="277" t="s">
        <v>436</v>
      </c>
      <c r="D66" s="277" t="s">
        <v>396</v>
      </c>
      <c r="E66" t="str">
        <f t="shared" si="0"/>
        <v>PMTCT  -  Prong 3: Preventing vertical HIV transmission</v>
      </c>
      <c r="L66" s="276" t="s">
        <v>393</v>
      </c>
      <c r="M66" s="276" t="s">
        <v>469</v>
      </c>
      <c r="N66" s="278" t="s">
        <v>571</v>
      </c>
      <c r="O66" s="278"/>
    </row>
    <row r="67" spans="1:15" x14ac:dyDescent="0.2">
      <c r="A67" s="276" t="s">
        <v>393</v>
      </c>
      <c r="B67" s="277" t="s">
        <v>433</v>
      </c>
      <c r="C67" s="277" t="s">
        <v>437</v>
      </c>
      <c r="D67" s="277" t="s">
        <v>396</v>
      </c>
      <c r="E67" t="str">
        <f t="shared" ref="E67:E130" si="2">CONCATENATE(B67,"  -  ",C67)</f>
        <v>PMTCT  -  Prong 4: Treatment, care &amp; support to mothers living with HIV, their children &amp;</v>
      </c>
      <c r="L67" s="276" t="s">
        <v>393</v>
      </c>
      <c r="M67" s="276" t="s">
        <v>471</v>
      </c>
      <c r="N67" s="278" t="s">
        <v>572</v>
      </c>
      <c r="O67" s="278"/>
    </row>
    <row r="68" spans="1:15" x14ac:dyDescent="0.2">
      <c r="A68" s="276" t="s">
        <v>393</v>
      </c>
      <c r="B68" s="277" t="s">
        <v>433</v>
      </c>
      <c r="C68" s="277" t="s">
        <v>438</v>
      </c>
      <c r="D68" s="277" t="s">
        <v>396</v>
      </c>
      <c r="E68" t="str">
        <f t="shared" si="2"/>
        <v>PMTCT  -  Other interventions for PMTCT- Please specify</v>
      </c>
      <c r="L68" s="276" t="s">
        <v>393</v>
      </c>
      <c r="M68" s="276" t="s">
        <v>477</v>
      </c>
      <c r="N68" s="278" t="s">
        <v>573</v>
      </c>
      <c r="O68" s="278"/>
    </row>
    <row r="69" spans="1:15" x14ac:dyDescent="0.2">
      <c r="A69" s="276" t="s">
        <v>393</v>
      </c>
      <c r="B69" s="277" t="s">
        <v>419</v>
      </c>
      <c r="C69" s="277" t="s">
        <v>439</v>
      </c>
      <c r="D69" s="277" t="s">
        <v>396</v>
      </c>
      <c r="E69" t="str">
        <f t="shared" si="2"/>
        <v>Prevention programs for sex workers and their clients  -  Other interventions for sex workers and their clients - Please specify</v>
      </c>
      <c r="L69" s="278" t="s">
        <v>393</v>
      </c>
      <c r="M69" s="276" t="s">
        <v>482</v>
      </c>
      <c r="N69" s="278" t="s">
        <v>574</v>
      </c>
      <c r="O69" s="278"/>
    </row>
    <row r="70" spans="1:15" x14ac:dyDescent="0.2">
      <c r="A70" s="276" t="s">
        <v>393</v>
      </c>
      <c r="B70" s="277" t="s">
        <v>403</v>
      </c>
      <c r="C70" s="277" t="s">
        <v>440</v>
      </c>
      <c r="D70" s="277" t="s">
        <v>396</v>
      </c>
      <c r="E70" t="str">
        <f t="shared" si="2"/>
        <v>Prevention programs for people who inject drugs (PWID) and their partners  -  Behavioural change as part of programs for PWID and their partners</v>
      </c>
      <c r="L70" s="276" t="s">
        <v>393</v>
      </c>
      <c r="M70" s="276" t="s">
        <v>485</v>
      </c>
      <c r="N70" s="278" t="s">
        <v>575</v>
      </c>
      <c r="O70" s="278"/>
    </row>
    <row r="71" spans="1:15" x14ac:dyDescent="0.2">
      <c r="A71" s="276" t="s">
        <v>393</v>
      </c>
      <c r="B71" s="277" t="s">
        <v>403</v>
      </c>
      <c r="C71" s="277" t="s">
        <v>441</v>
      </c>
      <c r="D71" s="277" t="s">
        <v>396</v>
      </c>
      <c r="E71" t="str">
        <f t="shared" si="2"/>
        <v>Prevention programs for people who inject drugs (PWID) and their partners  -  Condoms as part of programs for PWID and their partners</v>
      </c>
      <c r="L71" s="278" t="s">
        <v>393</v>
      </c>
      <c r="M71" s="276" t="s">
        <v>489</v>
      </c>
      <c r="N71" s="278" t="s">
        <v>576</v>
      </c>
      <c r="O71" s="278"/>
    </row>
    <row r="72" spans="1:15" x14ac:dyDescent="0.2">
      <c r="A72" s="276" t="s">
        <v>393</v>
      </c>
      <c r="B72" s="277" t="s">
        <v>442</v>
      </c>
      <c r="C72" s="277" t="s">
        <v>443</v>
      </c>
      <c r="D72" s="277" t="s">
        <v>396</v>
      </c>
      <c r="E72" t="str">
        <f t="shared" si="2"/>
        <v>Treatment, care and support  -  Pre-ART care</v>
      </c>
      <c r="L72" s="276" t="s">
        <v>393</v>
      </c>
      <c r="M72" s="283" t="s">
        <v>492</v>
      </c>
      <c r="N72" s="278" t="s">
        <v>577</v>
      </c>
      <c r="O72" s="278"/>
    </row>
    <row r="73" spans="1:15" x14ac:dyDescent="0.2">
      <c r="A73" s="276" t="s">
        <v>393</v>
      </c>
      <c r="B73" s="277" t="s">
        <v>442</v>
      </c>
      <c r="C73" s="277" t="s">
        <v>444</v>
      </c>
      <c r="D73" s="277" t="s">
        <v>396</v>
      </c>
      <c r="E73" t="str">
        <f t="shared" si="2"/>
        <v>Treatment, care and support  -  Antiretroviral Therapy (ART)</v>
      </c>
      <c r="L73" s="276" t="s">
        <v>341</v>
      </c>
      <c r="M73" s="283" t="s">
        <v>499</v>
      </c>
      <c r="N73" s="278" t="s">
        <v>578</v>
      </c>
      <c r="O73" s="278"/>
    </row>
    <row r="74" spans="1:15" x14ac:dyDescent="0.2">
      <c r="A74" s="276" t="s">
        <v>393</v>
      </c>
      <c r="B74" s="277" t="s">
        <v>442</v>
      </c>
      <c r="C74" s="277" t="s">
        <v>445</v>
      </c>
      <c r="D74" s="277" t="s">
        <v>396</v>
      </c>
      <c r="E74" t="str">
        <f t="shared" si="2"/>
        <v>Treatment, care and support  -  Treatment monitoring</v>
      </c>
      <c r="L74" s="276" t="s">
        <v>341</v>
      </c>
      <c r="M74" s="283" t="s">
        <v>983</v>
      </c>
      <c r="N74" s="278" t="s">
        <v>579</v>
      </c>
      <c r="O74" s="278"/>
    </row>
    <row r="75" spans="1:15" x14ac:dyDescent="0.2">
      <c r="A75" s="276" t="s">
        <v>393</v>
      </c>
      <c r="B75" s="277" t="s">
        <v>442</v>
      </c>
      <c r="C75" s="277" t="s">
        <v>446</v>
      </c>
      <c r="D75" s="277" t="s">
        <v>396</v>
      </c>
      <c r="E75" t="str">
        <f t="shared" si="2"/>
        <v>Treatment, care and support  -  Treatment adherence</v>
      </c>
      <c r="L75" s="276" t="s">
        <v>386</v>
      </c>
      <c r="M75" s="283" t="s">
        <v>499</v>
      </c>
      <c r="N75" s="278" t="s">
        <v>580</v>
      </c>
      <c r="O75" s="278"/>
    </row>
    <row r="76" spans="1:15" x14ac:dyDescent="0.2">
      <c r="A76" s="276" t="s">
        <v>393</v>
      </c>
      <c r="B76" s="277" t="s">
        <v>442</v>
      </c>
      <c r="C76" s="277" t="s">
        <v>447</v>
      </c>
      <c r="D76" s="277" t="s">
        <v>396</v>
      </c>
      <c r="E76" t="str">
        <f t="shared" si="2"/>
        <v>Treatment, care and support  -  Prevention, diagnosis and treatment of opportunistic infections</v>
      </c>
      <c r="L76" s="276" t="s">
        <v>386</v>
      </c>
      <c r="M76" s="283" t="s">
        <v>983</v>
      </c>
      <c r="N76" s="278" t="s">
        <v>581</v>
      </c>
      <c r="O76" s="278"/>
    </row>
    <row r="77" spans="1:15" x14ac:dyDescent="0.2">
      <c r="A77" s="276" t="s">
        <v>393</v>
      </c>
      <c r="B77" s="277" t="s">
        <v>403</v>
      </c>
      <c r="C77" s="277" t="s">
        <v>448</v>
      </c>
      <c r="D77" s="277" t="s">
        <v>396</v>
      </c>
      <c r="E77" t="str">
        <f t="shared" si="2"/>
        <v>Prevention programs for people who inject drugs (PWID) and their partners  -  Diagnosis and treatment of STIs as part of programs for PWID and their partners</v>
      </c>
      <c r="L77" s="276" t="s">
        <v>321</v>
      </c>
      <c r="M77" s="277" t="s">
        <v>499</v>
      </c>
      <c r="N77" s="278" t="s">
        <v>582</v>
      </c>
      <c r="O77" s="278"/>
    </row>
    <row r="78" spans="1:15" x14ac:dyDescent="0.2">
      <c r="A78" s="276" t="s">
        <v>393</v>
      </c>
      <c r="B78" s="277" t="s">
        <v>442</v>
      </c>
      <c r="C78" s="277" t="s">
        <v>449</v>
      </c>
      <c r="D78" s="277" t="s">
        <v>396</v>
      </c>
      <c r="E78" t="str">
        <f t="shared" si="2"/>
        <v>Treatment, care and support  -  Counseling and psycho-social support</v>
      </c>
      <c r="L78" s="276" t="s">
        <v>321</v>
      </c>
      <c r="M78" s="283" t="s">
        <v>983</v>
      </c>
      <c r="N78" s="278" t="s">
        <v>583</v>
      </c>
      <c r="O78" s="278"/>
    </row>
    <row r="79" spans="1:15" x14ac:dyDescent="0.2">
      <c r="A79" s="276" t="s">
        <v>393</v>
      </c>
      <c r="B79" s="277" t="s">
        <v>442</v>
      </c>
      <c r="C79" s="277" t="s">
        <v>450</v>
      </c>
      <c r="D79" s="277" t="s">
        <v>396</v>
      </c>
      <c r="E79" t="str">
        <f t="shared" si="2"/>
        <v>Treatment, care and support  -  Out-patient care</v>
      </c>
      <c r="L79" s="276" t="s">
        <v>393</v>
      </c>
      <c r="M79" s="283" t="s">
        <v>499</v>
      </c>
      <c r="N79" s="278" t="s">
        <v>584</v>
      </c>
      <c r="O79" s="278"/>
    </row>
    <row r="80" spans="1:15" x14ac:dyDescent="0.2">
      <c r="A80" s="276" t="s">
        <v>393</v>
      </c>
      <c r="B80" s="277" t="s">
        <v>442</v>
      </c>
      <c r="C80" s="277" t="s">
        <v>451</v>
      </c>
      <c r="D80" s="277" t="s">
        <v>396</v>
      </c>
      <c r="E80" t="str">
        <f t="shared" si="2"/>
        <v>Treatment, care and support  -  In-patient care</v>
      </c>
      <c r="L80" s="276" t="s">
        <v>393</v>
      </c>
      <c r="M80" s="283" t="s">
        <v>983</v>
      </c>
      <c r="N80" s="278" t="s">
        <v>585</v>
      </c>
      <c r="O80" s="278"/>
    </row>
    <row r="81" spans="1:13" x14ac:dyDescent="0.2">
      <c r="A81" s="276" t="s">
        <v>393</v>
      </c>
      <c r="B81" s="277" t="s">
        <v>442</v>
      </c>
      <c r="C81" s="277" t="s">
        <v>452</v>
      </c>
      <c r="D81" s="277" t="s">
        <v>396</v>
      </c>
      <c r="E81" t="str">
        <f t="shared" si="2"/>
        <v>Treatment, care and support  -  Other interventions for treatment - Please specify</v>
      </c>
      <c r="L81" s="278"/>
      <c r="M81" s="281"/>
    </row>
    <row r="82" spans="1:13" x14ac:dyDescent="0.2">
      <c r="A82" s="276" t="s">
        <v>393</v>
      </c>
      <c r="B82" s="277" t="s">
        <v>394</v>
      </c>
      <c r="C82" s="277" t="s">
        <v>453</v>
      </c>
      <c r="D82" s="277" t="s">
        <v>396</v>
      </c>
      <c r="E82" t="str">
        <f t="shared" si="2"/>
        <v>Prevention programs for general population  -  Diagnosis and treatment of STIs as part of programs for general population</v>
      </c>
      <c r="L82" s="276"/>
      <c r="M82" s="281"/>
    </row>
    <row r="83" spans="1:13" x14ac:dyDescent="0.2">
      <c r="A83" s="276" t="s">
        <v>393</v>
      </c>
      <c r="B83" s="277" t="s">
        <v>394</v>
      </c>
      <c r="C83" s="277" t="s">
        <v>454</v>
      </c>
      <c r="D83" s="277" t="s">
        <v>396</v>
      </c>
      <c r="E83" t="str">
        <f t="shared" si="2"/>
        <v>Prevention programs for general population  -  Blood safety</v>
      </c>
      <c r="L83" s="276"/>
      <c r="M83" s="281"/>
    </row>
    <row r="84" spans="1:13" x14ac:dyDescent="0.2">
      <c r="A84" s="276" t="s">
        <v>341</v>
      </c>
      <c r="B84" s="277" t="s">
        <v>394</v>
      </c>
      <c r="C84" s="277" t="s">
        <v>455</v>
      </c>
      <c r="D84" s="277" t="s">
        <v>396</v>
      </c>
      <c r="E84" t="str">
        <f t="shared" si="2"/>
        <v>Prevention programs for general population  -  Orphan and vulnerable children (OVC) package</v>
      </c>
      <c r="L84" s="276"/>
      <c r="M84" s="281"/>
    </row>
    <row r="85" spans="1:13" x14ac:dyDescent="0.2">
      <c r="A85" s="276" t="s">
        <v>341</v>
      </c>
      <c r="B85" s="277" t="s">
        <v>394</v>
      </c>
      <c r="C85" s="277" t="s">
        <v>395</v>
      </c>
      <c r="D85" s="277" t="s">
        <v>396</v>
      </c>
      <c r="E85" t="str">
        <f t="shared" si="2"/>
        <v>Prevention programs for general population  -  RMNCH linkages and gender-based violence (GBV)</v>
      </c>
      <c r="L85" s="276"/>
      <c r="M85" s="281"/>
    </row>
    <row r="86" spans="1:13" x14ac:dyDescent="0.2">
      <c r="A86" s="276" t="s">
        <v>341</v>
      </c>
      <c r="B86" s="277" t="s">
        <v>394</v>
      </c>
      <c r="C86" s="277" t="s">
        <v>397</v>
      </c>
      <c r="D86" s="277" t="s">
        <v>396</v>
      </c>
      <c r="E86" t="str">
        <f t="shared" si="2"/>
        <v>Prevention programs for general population  -  Other interventions for general population - Please specify</v>
      </c>
    </row>
    <row r="87" spans="1:13" x14ac:dyDescent="0.2">
      <c r="A87" s="276" t="s">
        <v>341</v>
      </c>
      <c r="B87" s="277" t="s">
        <v>398</v>
      </c>
      <c r="C87" s="277" t="s">
        <v>399</v>
      </c>
      <c r="D87" s="277" t="s">
        <v>396</v>
      </c>
      <c r="E87" t="str">
        <f t="shared" si="2"/>
        <v>Prevention programs for MSM and TGs  -  Behavioral change as part of programs for MSM and TGs</v>
      </c>
    </row>
    <row r="88" spans="1:13" x14ac:dyDescent="0.2">
      <c r="A88" s="276" t="s">
        <v>341</v>
      </c>
      <c r="B88" s="277" t="s">
        <v>398</v>
      </c>
      <c r="C88" s="277" t="s">
        <v>400</v>
      </c>
      <c r="D88" s="277" t="s">
        <v>396</v>
      </c>
      <c r="E88" t="str">
        <f t="shared" si="2"/>
        <v>Prevention programs for MSM and TGs  -  Condoms as part of programs for MSM and TGs</v>
      </c>
    </row>
    <row r="89" spans="1:13" x14ac:dyDescent="0.2">
      <c r="A89" s="276" t="s">
        <v>341</v>
      </c>
      <c r="B89" s="277" t="s">
        <v>398</v>
      </c>
      <c r="C89" s="277" t="s">
        <v>401</v>
      </c>
      <c r="D89" s="277" t="s">
        <v>396</v>
      </c>
      <c r="E89" t="str">
        <f t="shared" si="2"/>
        <v>Prevention programs for MSM and TGs  -  HIV testing and counseling as part of programs for MSM and TGs</v>
      </c>
    </row>
    <row r="90" spans="1:13" x14ac:dyDescent="0.2">
      <c r="A90" s="276" t="s">
        <v>341</v>
      </c>
      <c r="B90" s="277" t="s">
        <v>398</v>
      </c>
      <c r="C90" s="277" t="s">
        <v>402</v>
      </c>
      <c r="D90" s="277" t="s">
        <v>396</v>
      </c>
      <c r="E90" t="str">
        <f t="shared" si="2"/>
        <v>Prevention programs for MSM and TGs  -  Diagnosis and treatment of STIs as part of programs for MSM and TGs</v>
      </c>
    </row>
    <row r="91" spans="1:13" x14ac:dyDescent="0.2">
      <c r="A91" s="276" t="s">
        <v>341</v>
      </c>
      <c r="B91" s="277" t="s">
        <v>403</v>
      </c>
      <c r="C91" s="277" t="s">
        <v>404</v>
      </c>
      <c r="D91" s="277" t="s">
        <v>396</v>
      </c>
      <c r="E91" t="str">
        <f t="shared" si="2"/>
        <v>Prevention programs for people who inject drugs (PWID) and their partners  -  Needle and Syringe programs as part of programs for PWID and their partners</v>
      </c>
    </row>
    <row r="92" spans="1:13" x14ac:dyDescent="0.2">
      <c r="A92" s="276" t="s">
        <v>341</v>
      </c>
      <c r="B92" s="277" t="s">
        <v>403</v>
      </c>
      <c r="C92" s="277" t="s">
        <v>405</v>
      </c>
      <c r="D92" s="277" t="s">
        <v>396</v>
      </c>
      <c r="E92" t="str">
        <f t="shared" si="2"/>
        <v>Prevention programs for people who inject drugs (PWID) and their partners  -  OST and other drug dependence treatment (PWIDs and their partners)</v>
      </c>
    </row>
    <row r="93" spans="1:13" x14ac:dyDescent="0.2">
      <c r="A93" s="276" t="s">
        <v>341</v>
      </c>
      <c r="B93" s="277" t="s">
        <v>406</v>
      </c>
      <c r="C93" s="277" t="s">
        <v>407</v>
      </c>
      <c r="D93" s="277" t="s">
        <v>396</v>
      </c>
      <c r="E93" t="str">
        <f t="shared" si="2"/>
        <v>Prevention programs for other vulnerable populations (please specify)  -  Condoms as part of programs for other vulnerable populations</v>
      </c>
    </row>
    <row r="94" spans="1:13" x14ac:dyDescent="0.2">
      <c r="A94" s="276" t="s">
        <v>341</v>
      </c>
      <c r="B94" s="277" t="s">
        <v>406</v>
      </c>
      <c r="C94" s="277" t="s">
        <v>408</v>
      </c>
      <c r="D94" s="277" t="s">
        <v>396</v>
      </c>
      <c r="E94" t="str">
        <f t="shared" si="2"/>
        <v>Prevention programs for other vulnerable populations (please specify)  -  Behavioral change as part of programs for other vulnerable populations</v>
      </c>
    </row>
    <row r="95" spans="1:13" x14ac:dyDescent="0.2">
      <c r="A95" s="276" t="s">
        <v>341</v>
      </c>
      <c r="B95" s="277" t="s">
        <v>406</v>
      </c>
      <c r="C95" s="277" t="s">
        <v>409</v>
      </c>
      <c r="D95" s="277" t="s">
        <v>396</v>
      </c>
      <c r="E95" t="str">
        <f t="shared" si="2"/>
        <v>Prevention programs for other vulnerable populations (please specify)  -  Diagnosis and treatment of STIs (other vulnerable populations)</v>
      </c>
    </row>
    <row r="96" spans="1:13" x14ac:dyDescent="0.2">
      <c r="A96" s="276" t="s">
        <v>341</v>
      </c>
      <c r="B96" s="277" t="s">
        <v>406</v>
      </c>
      <c r="C96" s="277" t="s">
        <v>410</v>
      </c>
      <c r="D96" s="277" t="s">
        <v>396</v>
      </c>
      <c r="E96" t="str">
        <f t="shared" si="2"/>
        <v>Prevention programs for other vulnerable populations (please specify)  -  Other interventions for other vulnerable populations - Please specify</v>
      </c>
    </row>
    <row r="97" spans="1:5" x14ac:dyDescent="0.2">
      <c r="A97" s="276" t="s">
        <v>341</v>
      </c>
      <c r="B97" s="277" t="s">
        <v>411</v>
      </c>
      <c r="C97" s="277" t="s">
        <v>412</v>
      </c>
      <c r="D97" s="277" t="s">
        <v>396</v>
      </c>
      <c r="E97" t="str">
        <f t="shared" si="2"/>
        <v>Prevention programs for adolescents and youth, in and out of school  -  Behavioral change as part of programs for adolescent and youth</v>
      </c>
    </row>
    <row r="98" spans="1:5" x14ac:dyDescent="0.2">
      <c r="A98" s="276" t="s">
        <v>341</v>
      </c>
      <c r="B98" s="277" t="s">
        <v>411</v>
      </c>
      <c r="C98" s="277" t="s">
        <v>413</v>
      </c>
      <c r="D98" s="277" t="s">
        <v>396</v>
      </c>
      <c r="E98" t="str">
        <f t="shared" si="2"/>
        <v>Prevention programs for adolescents and youth, in and out of school  -  Condoms part of programs for adolescent and youth</v>
      </c>
    </row>
    <row r="99" spans="1:5" x14ac:dyDescent="0.2">
      <c r="A99" s="276" t="s">
        <v>341</v>
      </c>
      <c r="B99" s="277" t="s">
        <v>394</v>
      </c>
      <c r="C99" s="277" t="s">
        <v>414</v>
      </c>
      <c r="D99" s="277" t="s">
        <v>396</v>
      </c>
      <c r="E99" t="str">
        <f t="shared" si="2"/>
        <v>Prevention programs for general population  -  Behavioral change as part of programs for general population</v>
      </c>
    </row>
    <row r="100" spans="1:5" x14ac:dyDescent="0.2">
      <c r="A100" s="276" t="s">
        <v>341</v>
      </c>
      <c r="B100" s="277" t="s">
        <v>394</v>
      </c>
      <c r="C100" s="277" t="s">
        <v>415</v>
      </c>
      <c r="D100" s="277" t="s">
        <v>396</v>
      </c>
      <c r="E100" t="str">
        <f t="shared" si="2"/>
        <v>Prevention programs for general population  -  Condoms as part of programs for general population</v>
      </c>
    </row>
    <row r="101" spans="1:5" x14ac:dyDescent="0.2">
      <c r="A101" s="276" t="s">
        <v>341</v>
      </c>
      <c r="B101" s="277" t="s">
        <v>394</v>
      </c>
      <c r="C101" s="277" t="s">
        <v>416</v>
      </c>
      <c r="D101" s="277" t="s">
        <v>396</v>
      </c>
      <c r="E101" t="str">
        <f t="shared" si="2"/>
        <v>Prevention programs for general population  -  Male circumcision</v>
      </c>
    </row>
    <row r="102" spans="1:5" x14ac:dyDescent="0.2">
      <c r="A102" s="276" t="s">
        <v>341</v>
      </c>
      <c r="B102" s="277" t="s">
        <v>398</v>
      </c>
      <c r="C102" s="277" t="s">
        <v>417</v>
      </c>
      <c r="D102" s="277" t="s">
        <v>396</v>
      </c>
      <c r="E102" t="str">
        <f t="shared" si="2"/>
        <v>Prevention programs for MSM and TGs  -  Diagnosis and treatment of viral hepatitis as part of programs for MSM and TGs</v>
      </c>
    </row>
    <row r="103" spans="1:5" x14ac:dyDescent="0.2">
      <c r="A103" s="276" t="s">
        <v>341</v>
      </c>
      <c r="B103" s="277" t="s">
        <v>398</v>
      </c>
      <c r="C103" s="277" t="s">
        <v>418</v>
      </c>
      <c r="D103" s="277" t="s">
        <v>396</v>
      </c>
      <c r="E103" t="str">
        <f t="shared" si="2"/>
        <v>Prevention programs for MSM and TGs  -  Other interventions for MSM and TGs - Please specify</v>
      </c>
    </row>
    <row r="104" spans="1:5" x14ac:dyDescent="0.2">
      <c r="A104" s="276" t="s">
        <v>341</v>
      </c>
      <c r="B104" s="277" t="s">
        <v>419</v>
      </c>
      <c r="C104" s="277" t="s">
        <v>420</v>
      </c>
      <c r="D104" s="277" t="s">
        <v>396</v>
      </c>
      <c r="E104" t="str">
        <f t="shared" si="2"/>
        <v>Prevention programs for sex workers and their clients  -  Behavioral change as part of programs for sex workers and their clients</v>
      </c>
    </row>
    <row r="105" spans="1:5" x14ac:dyDescent="0.2">
      <c r="A105" s="276" t="s">
        <v>341</v>
      </c>
      <c r="B105" s="277" t="s">
        <v>403</v>
      </c>
      <c r="C105" s="277" t="s">
        <v>421</v>
      </c>
      <c r="D105" s="277" t="s">
        <v>396</v>
      </c>
      <c r="E105" t="str">
        <f t="shared" si="2"/>
        <v>Prevention programs for people who inject drugs (PWID) and their partners  -  Diagnosis and treatment of viral hepatitis (PWIDs and their partners)</v>
      </c>
    </row>
    <row r="106" spans="1:5" x14ac:dyDescent="0.2">
      <c r="A106" s="276" t="s">
        <v>341</v>
      </c>
      <c r="B106" s="277" t="s">
        <v>403</v>
      </c>
      <c r="C106" s="277" t="s">
        <v>422</v>
      </c>
      <c r="D106" s="277" t="s">
        <v>396</v>
      </c>
      <c r="E106" t="str">
        <f t="shared" si="2"/>
        <v>Prevention programs for people who inject drugs (PWID) and their partners  -  Other interventions for IDUs and their partners - Please specify</v>
      </c>
    </row>
    <row r="107" spans="1:5" x14ac:dyDescent="0.2">
      <c r="A107" s="276" t="s">
        <v>341</v>
      </c>
      <c r="B107" s="277" t="s">
        <v>406</v>
      </c>
      <c r="C107" s="277" t="s">
        <v>423</v>
      </c>
      <c r="D107" s="277" t="s">
        <v>396</v>
      </c>
      <c r="E107" t="str">
        <f t="shared" si="2"/>
        <v>Prevention programs for other vulnerable populations (please specify)  -  HIV testing and counseling as part of programs for other vulnerable populations</v>
      </c>
    </row>
    <row r="108" spans="1:5" x14ac:dyDescent="0.2">
      <c r="A108" s="276" t="s">
        <v>341</v>
      </c>
      <c r="B108" s="277" t="s">
        <v>411</v>
      </c>
      <c r="C108" s="277" t="s">
        <v>424</v>
      </c>
      <c r="D108" s="277" t="s">
        <v>396</v>
      </c>
      <c r="E108" t="str">
        <f t="shared" si="2"/>
        <v>Prevention programs for adolescents and youth, in and out of school  -  HIV testing and counseling as part of programs for adolescent and youth</v>
      </c>
    </row>
    <row r="109" spans="1:5" x14ac:dyDescent="0.2">
      <c r="A109" s="276" t="s">
        <v>341</v>
      </c>
      <c r="B109" s="277" t="s">
        <v>411</v>
      </c>
      <c r="C109" s="277" t="s">
        <v>425</v>
      </c>
      <c r="D109" s="277" t="s">
        <v>396</v>
      </c>
      <c r="E109" t="str">
        <f t="shared" si="2"/>
        <v>Prevention programs for adolescents and youth, in and out of school  -  RMNCH linkages and GBV as part of programs for adolescent youth</v>
      </c>
    </row>
    <row r="110" spans="1:5" x14ac:dyDescent="0.2">
      <c r="A110" s="276" t="s">
        <v>341</v>
      </c>
      <c r="B110" s="277" t="s">
        <v>411</v>
      </c>
      <c r="C110" s="277" t="s">
        <v>426</v>
      </c>
      <c r="D110" s="277" t="s">
        <v>396</v>
      </c>
      <c r="E110" t="str">
        <f t="shared" si="2"/>
        <v>Prevention programs for adolescents and youth, in and out of school  -  Young Key Population interventions as part of programs for adolescent and youth</v>
      </c>
    </row>
    <row r="111" spans="1:5" x14ac:dyDescent="0.2">
      <c r="A111" s="276" t="s">
        <v>341</v>
      </c>
      <c r="B111" s="277" t="s">
        <v>411</v>
      </c>
      <c r="C111" s="277" t="s">
        <v>427</v>
      </c>
      <c r="D111" s="277" t="s">
        <v>396</v>
      </c>
      <c r="E111" t="str">
        <f t="shared" si="2"/>
        <v>Prevention programs for adolescents and youth, in and out of school  -  Other interventions for adolescent and youth</v>
      </c>
    </row>
    <row r="112" spans="1:5" x14ac:dyDescent="0.2">
      <c r="A112" s="276" t="s">
        <v>341</v>
      </c>
      <c r="B112" s="277" t="s">
        <v>394</v>
      </c>
      <c r="C112" s="277" t="s">
        <v>428</v>
      </c>
      <c r="D112" s="277" t="s">
        <v>396</v>
      </c>
      <c r="E112" t="str">
        <f t="shared" si="2"/>
        <v>Prevention programs for general population  -  HIV testing and counseling as part of programs for general population</v>
      </c>
    </row>
    <row r="113" spans="1:5" x14ac:dyDescent="0.2">
      <c r="A113" s="276" t="s">
        <v>341</v>
      </c>
      <c r="B113" s="277" t="s">
        <v>419</v>
      </c>
      <c r="C113" s="277" t="s">
        <v>429</v>
      </c>
      <c r="D113" s="277" t="s">
        <v>396</v>
      </c>
      <c r="E113" t="str">
        <f t="shared" si="2"/>
        <v>Prevention programs for sex workers and their clients  -  Condoms as part of programs for sex workers and their clients</v>
      </c>
    </row>
    <row r="114" spans="1:5" x14ac:dyDescent="0.2">
      <c r="A114" s="276" t="s">
        <v>341</v>
      </c>
      <c r="B114" s="277" t="s">
        <v>419</v>
      </c>
      <c r="C114" s="277" t="s">
        <v>430</v>
      </c>
      <c r="D114" s="277" t="s">
        <v>396</v>
      </c>
      <c r="E114" t="str">
        <f t="shared" si="2"/>
        <v>Prevention programs for sex workers and their clients  -  HIV testing and counseling as part of programs for sex workers and their clients</v>
      </c>
    </row>
    <row r="115" spans="1:5" x14ac:dyDescent="0.2">
      <c r="A115" s="276" t="s">
        <v>341</v>
      </c>
      <c r="B115" s="277" t="s">
        <v>419</v>
      </c>
      <c r="C115" s="277" t="s">
        <v>431</v>
      </c>
      <c r="D115" s="277" t="s">
        <v>396</v>
      </c>
      <c r="E115" t="str">
        <f t="shared" si="2"/>
        <v>Prevention programs for sex workers and their clients  -  Diagnosis and treatment of STIs (sex workers and their clients)</v>
      </c>
    </row>
    <row r="116" spans="1:5" x14ac:dyDescent="0.2">
      <c r="A116" s="276" t="s">
        <v>341</v>
      </c>
      <c r="B116" s="277" t="s">
        <v>419</v>
      </c>
      <c r="C116" s="277" t="s">
        <v>432</v>
      </c>
      <c r="D116" s="277" t="s">
        <v>396</v>
      </c>
      <c r="E116" t="str">
        <f t="shared" si="2"/>
        <v>Prevention programs for sex workers and their clients  -  Harm reduction as part of programs for sex workers and their clients</v>
      </c>
    </row>
    <row r="117" spans="1:5" x14ac:dyDescent="0.2">
      <c r="A117" s="276" t="s">
        <v>341</v>
      </c>
      <c r="B117" s="277" t="s">
        <v>433</v>
      </c>
      <c r="C117" s="277" t="s">
        <v>434</v>
      </c>
      <c r="D117" s="277" t="s">
        <v>396</v>
      </c>
      <c r="E117" t="str">
        <f t="shared" si="2"/>
        <v>PMTCT  -  Prong 1: Primary prevention of HIV infection among women of childbearing age</v>
      </c>
    </row>
    <row r="118" spans="1:5" x14ac:dyDescent="0.2">
      <c r="A118" s="276" t="s">
        <v>341</v>
      </c>
      <c r="B118" s="277" t="s">
        <v>433</v>
      </c>
      <c r="C118" s="277" t="s">
        <v>435</v>
      </c>
      <c r="D118" s="277" t="s">
        <v>396</v>
      </c>
      <c r="E118" t="str">
        <f t="shared" si="2"/>
        <v>PMTCT  -  Prong 2: Preventing unintended pregnancies among women living with HIV</v>
      </c>
    </row>
    <row r="119" spans="1:5" x14ac:dyDescent="0.2">
      <c r="A119" s="276" t="s">
        <v>341</v>
      </c>
      <c r="B119" s="277" t="s">
        <v>433</v>
      </c>
      <c r="C119" s="277" t="s">
        <v>436</v>
      </c>
      <c r="D119" s="277" t="s">
        <v>396</v>
      </c>
      <c r="E119" t="str">
        <f t="shared" si="2"/>
        <v>PMTCT  -  Prong 3: Preventing vertical HIV transmission</v>
      </c>
    </row>
    <row r="120" spans="1:5" x14ac:dyDescent="0.2">
      <c r="A120" s="276" t="s">
        <v>341</v>
      </c>
      <c r="B120" s="277" t="s">
        <v>433</v>
      </c>
      <c r="C120" s="277" t="s">
        <v>437</v>
      </c>
      <c r="D120" s="277" t="s">
        <v>396</v>
      </c>
      <c r="E120" t="str">
        <f t="shared" si="2"/>
        <v>PMTCT  -  Prong 4: Treatment, care &amp; support to mothers living with HIV, their children &amp;</v>
      </c>
    </row>
    <row r="121" spans="1:5" x14ac:dyDescent="0.2">
      <c r="A121" s="276" t="s">
        <v>341</v>
      </c>
      <c r="B121" s="277" t="s">
        <v>433</v>
      </c>
      <c r="C121" s="277" t="s">
        <v>438</v>
      </c>
      <c r="D121" s="277" t="s">
        <v>396</v>
      </c>
      <c r="E121" t="str">
        <f t="shared" si="2"/>
        <v>PMTCT  -  Other interventions for PMTCT- Please specify</v>
      </c>
    </row>
    <row r="122" spans="1:5" x14ac:dyDescent="0.2">
      <c r="A122" s="276" t="s">
        <v>341</v>
      </c>
      <c r="B122" s="277" t="s">
        <v>419</v>
      </c>
      <c r="C122" s="277" t="s">
        <v>439</v>
      </c>
      <c r="D122" s="277" t="s">
        <v>396</v>
      </c>
      <c r="E122" t="str">
        <f t="shared" si="2"/>
        <v>Prevention programs for sex workers and their clients  -  Other interventions for sex workers and their clients - Please specify</v>
      </c>
    </row>
    <row r="123" spans="1:5" x14ac:dyDescent="0.2">
      <c r="A123" s="276" t="s">
        <v>341</v>
      </c>
      <c r="B123" s="277" t="s">
        <v>403</v>
      </c>
      <c r="C123" s="277" t="s">
        <v>440</v>
      </c>
      <c r="D123" s="277" t="s">
        <v>396</v>
      </c>
      <c r="E123" t="str">
        <f t="shared" si="2"/>
        <v>Prevention programs for people who inject drugs (PWID) and their partners  -  Behavioural change as part of programs for PWID and their partners</v>
      </c>
    </row>
    <row r="124" spans="1:5" x14ac:dyDescent="0.2">
      <c r="A124" s="276" t="s">
        <v>341</v>
      </c>
      <c r="B124" s="277" t="s">
        <v>403</v>
      </c>
      <c r="C124" s="277" t="s">
        <v>441</v>
      </c>
      <c r="D124" s="277" t="s">
        <v>396</v>
      </c>
      <c r="E124" t="str">
        <f t="shared" si="2"/>
        <v>Prevention programs for people who inject drugs (PWID) and their partners  -  Condoms as part of programs for PWID and their partners</v>
      </c>
    </row>
    <row r="125" spans="1:5" x14ac:dyDescent="0.2">
      <c r="A125" s="276" t="s">
        <v>341</v>
      </c>
      <c r="B125" s="277" t="s">
        <v>442</v>
      </c>
      <c r="C125" s="277" t="s">
        <v>443</v>
      </c>
      <c r="D125" s="277" t="s">
        <v>396</v>
      </c>
      <c r="E125" t="str">
        <f t="shared" si="2"/>
        <v>Treatment, care and support  -  Pre-ART care</v>
      </c>
    </row>
    <row r="126" spans="1:5" x14ac:dyDescent="0.2">
      <c r="A126" s="276" t="s">
        <v>341</v>
      </c>
      <c r="B126" s="277" t="s">
        <v>442</v>
      </c>
      <c r="C126" s="277" t="s">
        <v>444</v>
      </c>
      <c r="D126" s="277" t="s">
        <v>396</v>
      </c>
      <c r="E126" t="str">
        <f t="shared" si="2"/>
        <v>Treatment, care and support  -  Antiretroviral Therapy (ART)</v>
      </c>
    </row>
    <row r="127" spans="1:5" x14ac:dyDescent="0.2">
      <c r="A127" s="276" t="s">
        <v>341</v>
      </c>
      <c r="B127" s="277" t="s">
        <v>442</v>
      </c>
      <c r="C127" s="277" t="s">
        <v>445</v>
      </c>
      <c r="D127" s="277" t="s">
        <v>396</v>
      </c>
      <c r="E127" t="str">
        <f t="shared" si="2"/>
        <v>Treatment, care and support  -  Treatment monitoring</v>
      </c>
    </row>
    <row r="128" spans="1:5" x14ac:dyDescent="0.2">
      <c r="A128" s="276" t="s">
        <v>341</v>
      </c>
      <c r="B128" s="277" t="s">
        <v>442</v>
      </c>
      <c r="C128" s="277" t="s">
        <v>446</v>
      </c>
      <c r="D128" s="277" t="s">
        <v>396</v>
      </c>
      <c r="E128" t="str">
        <f t="shared" si="2"/>
        <v>Treatment, care and support  -  Treatment adherence</v>
      </c>
    </row>
    <row r="129" spans="1:5" x14ac:dyDescent="0.2">
      <c r="A129" s="276" t="s">
        <v>341</v>
      </c>
      <c r="B129" s="277" t="s">
        <v>442</v>
      </c>
      <c r="C129" s="277" t="s">
        <v>447</v>
      </c>
      <c r="D129" s="277" t="s">
        <v>396</v>
      </c>
      <c r="E129" t="str">
        <f t="shared" si="2"/>
        <v>Treatment, care and support  -  Prevention, diagnosis and treatment of opportunistic infections</v>
      </c>
    </row>
    <row r="130" spans="1:5" x14ac:dyDescent="0.2">
      <c r="A130" s="276" t="s">
        <v>341</v>
      </c>
      <c r="B130" s="277" t="s">
        <v>403</v>
      </c>
      <c r="C130" s="277" t="s">
        <v>448</v>
      </c>
      <c r="D130" s="277" t="s">
        <v>396</v>
      </c>
      <c r="E130" t="str">
        <f t="shared" si="2"/>
        <v>Prevention programs for people who inject drugs (PWID) and their partners  -  Diagnosis and treatment of STIs as part of programs for PWID and their partners</v>
      </c>
    </row>
    <row r="131" spans="1:5" x14ac:dyDescent="0.2">
      <c r="A131" s="276" t="s">
        <v>341</v>
      </c>
      <c r="B131" s="277" t="s">
        <v>442</v>
      </c>
      <c r="C131" s="277" t="s">
        <v>449</v>
      </c>
      <c r="D131" s="277" t="s">
        <v>396</v>
      </c>
      <c r="E131" t="str">
        <f t="shared" ref="E131:E194" si="3">CONCATENATE(B131,"  -  ",C131)</f>
        <v>Treatment, care and support  -  Counseling and psycho-social support</v>
      </c>
    </row>
    <row r="132" spans="1:5" x14ac:dyDescent="0.2">
      <c r="A132" s="276" t="s">
        <v>341</v>
      </c>
      <c r="B132" s="277" t="s">
        <v>442</v>
      </c>
      <c r="C132" s="277" t="s">
        <v>450</v>
      </c>
      <c r="D132" s="277" t="s">
        <v>396</v>
      </c>
      <c r="E132" t="str">
        <f t="shared" si="3"/>
        <v>Treatment, care and support  -  Out-patient care</v>
      </c>
    </row>
    <row r="133" spans="1:5" x14ac:dyDescent="0.2">
      <c r="A133" s="276" t="s">
        <v>341</v>
      </c>
      <c r="B133" s="277" t="s">
        <v>442</v>
      </c>
      <c r="C133" s="277" t="s">
        <v>451</v>
      </c>
      <c r="D133" s="277" t="s">
        <v>396</v>
      </c>
      <c r="E133" t="str">
        <f t="shared" si="3"/>
        <v>Treatment, care and support  -  In-patient care</v>
      </c>
    </row>
    <row r="134" spans="1:5" x14ac:dyDescent="0.2">
      <c r="A134" s="276" t="s">
        <v>341</v>
      </c>
      <c r="B134" s="277" t="s">
        <v>442</v>
      </c>
      <c r="C134" s="277" t="s">
        <v>452</v>
      </c>
      <c r="D134" s="277" t="s">
        <v>396</v>
      </c>
      <c r="E134" t="str">
        <f t="shared" si="3"/>
        <v>Treatment, care and support  -  Other interventions for treatment - Please specify</v>
      </c>
    </row>
    <row r="135" spans="1:5" x14ac:dyDescent="0.2">
      <c r="A135" s="276" t="s">
        <v>341</v>
      </c>
      <c r="B135" s="277" t="s">
        <v>394</v>
      </c>
      <c r="C135" s="277" t="s">
        <v>453</v>
      </c>
      <c r="D135" s="277" t="s">
        <v>396</v>
      </c>
      <c r="E135" t="str">
        <f t="shared" si="3"/>
        <v>Prevention programs for general population  -  Diagnosis and treatment of STIs as part of programs for general population</v>
      </c>
    </row>
    <row r="136" spans="1:5" x14ac:dyDescent="0.2">
      <c r="A136" s="276" t="s">
        <v>341</v>
      </c>
      <c r="B136" s="277" t="s">
        <v>394</v>
      </c>
      <c r="C136" s="277" t="s">
        <v>454</v>
      </c>
      <c r="D136" s="277" t="s">
        <v>396</v>
      </c>
      <c r="E136" t="str">
        <f t="shared" si="3"/>
        <v>Prevention programs for general population  -  Blood safety</v>
      </c>
    </row>
    <row r="137" spans="1:5" x14ac:dyDescent="0.2">
      <c r="A137" s="276" t="s">
        <v>341</v>
      </c>
      <c r="B137" s="277" t="s">
        <v>394</v>
      </c>
      <c r="C137" s="277" t="s">
        <v>455</v>
      </c>
      <c r="D137" s="277" t="s">
        <v>396</v>
      </c>
      <c r="E137" t="str">
        <f t="shared" si="3"/>
        <v>Prevention programs for general population  -  Orphan and vulnerable children (OVC) package</v>
      </c>
    </row>
    <row r="138" spans="1:5" x14ac:dyDescent="0.2">
      <c r="A138" s="276" t="s">
        <v>341</v>
      </c>
      <c r="B138" s="277" t="s">
        <v>223</v>
      </c>
      <c r="C138" s="277" t="s">
        <v>456</v>
      </c>
      <c r="D138" s="277" t="s">
        <v>457</v>
      </c>
      <c r="E138" t="str">
        <f t="shared" si="3"/>
        <v>TB/HIV  -  TB/HIV collaborative interventions</v>
      </c>
    </row>
    <row r="139" spans="1:5" x14ac:dyDescent="0.2">
      <c r="A139" s="276" t="s">
        <v>341</v>
      </c>
      <c r="B139" s="277" t="s">
        <v>223</v>
      </c>
      <c r="C139" s="277" t="s">
        <v>458</v>
      </c>
      <c r="D139" s="277" t="s">
        <v>457</v>
      </c>
      <c r="E139" t="str">
        <f t="shared" si="3"/>
        <v>TB/HIV  -  Engaging all care providers</v>
      </c>
    </row>
    <row r="140" spans="1:5" x14ac:dyDescent="0.2">
      <c r="A140" s="276" t="s">
        <v>341</v>
      </c>
      <c r="B140" s="277" t="s">
        <v>223</v>
      </c>
      <c r="C140" s="277" t="s">
        <v>459</v>
      </c>
      <c r="D140" s="277" t="s">
        <v>457</v>
      </c>
      <c r="E140" t="str">
        <f t="shared" si="3"/>
        <v>TB/HIV  -  Community TB care delivery</v>
      </c>
    </row>
    <row r="141" spans="1:5" x14ac:dyDescent="0.2">
      <c r="A141" s="276" t="s">
        <v>341</v>
      </c>
      <c r="B141" s="277" t="s">
        <v>223</v>
      </c>
      <c r="C141" s="277" t="s">
        <v>460</v>
      </c>
      <c r="D141" s="277" t="s">
        <v>457</v>
      </c>
      <c r="E141" t="str">
        <f t="shared" si="3"/>
        <v>TB/HIV  -  Key Affected Populations</v>
      </c>
    </row>
    <row r="142" spans="1:5" x14ac:dyDescent="0.2">
      <c r="A142" s="276" t="s">
        <v>341</v>
      </c>
      <c r="B142" s="277" t="s">
        <v>223</v>
      </c>
      <c r="C142" s="277" t="s">
        <v>461</v>
      </c>
      <c r="D142" s="277" t="s">
        <v>457</v>
      </c>
      <c r="E142" t="str">
        <f t="shared" si="3"/>
        <v>TB/HIV  -  Collaborative activities with other programs and sectors</v>
      </c>
    </row>
    <row r="143" spans="1:5" x14ac:dyDescent="0.2">
      <c r="A143" s="276" t="s">
        <v>386</v>
      </c>
      <c r="B143" s="277" t="s">
        <v>223</v>
      </c>
      <c r="C143" s="277" t="s">
        <v>456</v>
      </c>
      <c r="D143" s="277" t="s">
        <v>457</v>
      </c>
      <c r="E143" t="str">
        <f t="shared" si="3"/>
        <v>TB/HIV  -  TB/HIV collaborative interventions</v>
      </c>
    </row>
    <row r="144" spans="1:5" x14ac:dyDescent="0.2">
      <c r="A144" s="276" t="s">
        <v>386</v>
      </c>
      <c r="B144" s="277" t="s">
        <v>223</v>
      </c>
      <c r="C144" s="277" t="s">
        <v>458</v>
      </c>
      <c r="D144" s="277" t="s">
        <v>457</v>
      </c>
      <c r="E144" t="str">
        <f t="shared" si="3"/>
        <v>TB/HIV  -  Engaging all care providers</v>
      </c>
    </row>
    <row r="145" spans="1:5" x14ac:dyDescent="0.2">
      <c r="A145" s="276" t="s">
        <v>386</v>
      </c>
      <c r="B145" s="277" t="s">
        <v>223</v>
      </c>
      <c r="C145" s="277" t="s">
        <v>459</v>
      </c>
      <c r="D145" s="277" t="s">
        <v>457</v>
      </c>
      <c r="E145" t="str">
        <f t="shared" si="3"/>
        <v>TB/HIV  -  Community TB care delivery</v>
      </c>
    </row>
    <row r="146" spans="1:5" x14ac:dyDescent="0.2">
      <c r="A146" s="276" t="s">
        <v>386</v>
      </c>
      <c r="B146" s="277" t="s">
        <v>223</v>
      </c>
      <c r="C146" s="277" t="s">
        <v>460</v>
      </c>
      <c r="D146" s="277" t="s">
        <v>457</v>
      </c>
      <c r="E146" t="str">
        <f t="shared" si="3"/>
        <v>TB/HIV  -  Key Affected Populations</v>
      </c>
    </row>
    <row r="147" spans="1:5" x14ac:dyDescent="0.2">
      <c r="A147" s="276" t="s">
        <v>386</v>
      </c>
      <c r="B147" s="277" t="s">
        <v>223</v>
      </c>
      <c r="C147" s="277" t="s">
        <v>461</v>
      </c>
      <c r="D147" s="277" t="s">
        <v>457</v>
      </c>
      <c r="E147" t="str">
        <f t="shared" si="3"/>
        <v>TB/HIV  -  Collaborative activities with other programs and sectors</v>
      </c>
    </row>
    <row r="148" spans="1:5" x14ac:dyDescent="0.2">
      <c r="A148" s="276" t="s">
        <v>393</v>
      </c>
      <c r="B148" s="277" t="s">
        <v>223</v>
      </c>
      <c r="C148" s="277" t="s">
        <v>456</v>
      </c>
      <c r="D148" s="277" t="s">
        <v>457</v>
      </c>
      <c r="E148" t="str">
        <f t="shared" si="3"/>
        <v>TB/HIV  -  TB/HIV collaborative interventions</v>
      </c>
    </row>
    <row r="149" spans="1:5" x14ac:dyDescent="0.2">
      <c r="A149" s="276" t="s">
        <v>393</v>
      </c>
      <c r="B149" s="277" t="s">
        <v>223</v>
      </c>
      <c r="C149" s="277" t="s">
        <v>458</v>
      </c>
      <c r="D149" s="277" t="s">
        <v>457</v>
      </c>
      <c r="E149" t="str">
        <f t="shared" si="3"/>
        <v>TB/HIV  -  Engaging all care providers</v>
      </c>
    </row>
    <row r="150" spans="1:5" x14ac:dyDescent="0.2">
      <c r="A150" s="276" t="s">
        <v>393</v>
      </c>
      <c r="B150" s="277" t="s">
        <v>223</v>
      </c>
      <c r="C150" s="277" t="s">
        <v>459</v>
      </c>
      <c r="D150" s="277" t="s">
        <v>457</v>
      </c>
      <c r="E150" t="str">
        <f t="shared" si="3"/>
        <v>TB/HIV  -  Community TB care delivery</v>
      </c>
    </row>
    <row r="151" spans="1:5" x14ac:dyDescent="0.2">
      <c r="A151" s="276" t="s">
        <v>393</v>
      </c>
      <c r="B151" s="277" t="s">
        <v>223</v>
      </c>
      <c r="C151" s="277" t="s">
        <v>460</v>
      </c>
      <c r="D151" s="277" t="s">
        <v>457</v>
      </c>
      <c r="E151" t="str">
        <f t="shared" si="3"/>
        <v>TB/HIV  -  Key Affected Populations</v>
      </c>
    </row>
    <row r="152" spans="1:5" x14ac:dyDescent="0.2">
      <c r="A152" s="276" t="s">
        <v>393</v>
      </c>
      <c r="B152" s="277" t="s">
        <v>223</v>
      </c>
      <c r="C152" s="277" t="s">
        <v>461</v>
      </c>
      <c r="D152" s="277" t="s">
        <v>457</v>
      </c>
      <c r="E152" t="str">
        <f t="shared" si="3"/>
        <v>TB/HIV  -  Collaborative activities with other programs and sectors</v>
      </c>
    </row>
    <row r="153" spans="1:5" x14ac:dyDescent="0.2">
      <c r="A153" s="276" t="s">
        <v>341</v>
      </c>
      <c r="B153" s="277" t="s">
        <v>462</v>
      </c>
      <c r="C153" s="277" t="s">
        <v>463</v>
      </c>
      <c r="D153" s="277" t="s">
        <v>464</v>
      </c>
      <c r="E153" t="str">
        <f t="shared" si="3"/>
        <v>Removing legal barriers to access  -  Training on rights for officials, health workers and police</v>
      </c>
    </row>
    <row r="154" spans="1:5" x14ac:dyDescent="0.2">
      <c r="A154" s="276" t="s">
        <v>341</v>
      </c>
      <c r="B154" s="277" t="s">
        <v>465</v>
      </c>
      <c r="C154" s="277" t="s">
        <v>466</v>
      </c>
      <c r="D154" s="277" t="s">
        <v>464</v>
      </c>
      <c r="E154" t="str">
        <f t="shared" si="3"/>
        <v>HSS - Service delivery  -  Service organization and facility management</v>
      </c>
    </row>
    <row r="155" spans="1:5" x14ac:dyDescent="0.2">
      <c r="A155" s="276" t="s">
        <v>341</v>
      </c>
      <c r="B155" s="277" t="s">
        <v>465</v>
      </c>
      <c r="C155" s="277" t="s">
        <v>467</v>
      </c>
      <c r="D155" s="277" t="s">
        <v>464</v>
      </c>
      <c r="E155" t="str">
        <f t="shared" si="3"/>
        <v>HSS - Service delivery  -  Improving laboratory systems</v>
      </c>
    </row>
    <row r="156" spans="1:5" x14ac:dyDescent="0.2">
      <c r="A156" s="276" t="s">
        <v>341</v>
      </c>
      <c r="B156" s="277" t="s">
        <v>465</v>
      </c>
      <c r="C156" s="277" t="s">
        <v>468</v>
      </c>
      <c r="D156" s="277" t="s">
        <v>464</v>
      </c>
      <c r="E156" t="str">
        <f t="shared" si="3"/>
        <v>HSS - Service delivery  -  Improving service delivery infrastructure</v>
      </c>
    </row>
    <row r="157" spans="1:5" x14ac:dyDescent="0.2">
      <c r="A157" s="276" t="s">
        <v>341</v>
      </c>
      <c r="B157" s="277" t="s">
        <v>465</v>
      </c>
      <c r="C157" s="277" t="s">
        <v>31</v>
      </c>
      <c r="D157" s="277" t="s">
        <v>464</v>
      </c>
      <c r="E157" t="str">
        <f t="shared" si="3"/>
        <v>HSS - Service delivery  -  Other</v>
      </c>
    </row>
    <row r="158" spans="1:5" x14ac:dyDescent="0.2">
      <c r="A158" s="276" t="s">
        <v>341</v>
      </c>
      <c r="B158" s="277" t="s">
        <v>469</v>
      </c>
      <c r="C158" s="277" t="s">
        <v>470</v>
      </c>
      <c r="D158" s="277" t="s">
        <v>464</v>
      </c>
      <c r="E158" t="str">
        <f t="shared" si="3"/>
        <v>HSS - Health and community workforce  -  Health and community workers capacity building</v>
      </c>
    </row>
    <row r="159" spans="1:5" x14ac:dyDescent="0.2">
      <c r="A159" s="276" t="s">
        <v>341</v>
      </c>
      <c r="B159" s="277" t="s">
        <v>471</v>
      </c>
      <c r="C159" s="277" t="s">
        <v>472</v>
      </c>
      <c r="D159" s="277" t="s">
        <v>464</v>
      </c>
      <c r="E159" t="str">
        <f t="shared" si="3"/>
        <v>HSS - Health information systems and M&amp;E  -  Administrative and finance data sources</v>
      </c>
    </row>
    <row r="160" spans="1:5" x14ac:dyDescent="0.2">
      <c r="A160" s="276" t="s">
        <v>341</v>
      </c>
      <c r="B160" s="277" t="s">
        <v>471</v>
      </c>
      <c r="C160" s="277" t="s">
        <v>473</v>
      </c>
      <c r="D160" s="277" t="s">
        <v>464</v>
      </c>
      <c r="E160" t="str">
        <f t="shared" si="3"/>
        <v>HSS - Health information systems and M&amp;E  -  Vital registration system</v>
      </c>
    </row>
    <row r="161" spans="1:5" x14ac:dyDescent="0.2">
      <c r="A161" s="276" t="s">
        <v>341</v>
      </c>
      <c r="B161" s="277" t="s">
        <v>471</v>
      </c>
      <c r="C161" s="277" t="s">
        <v>474</v>
      </c>
      <c r="D161" s="277" t="s">
        <v>464</v>
      </c>
      <c r="E161" t="str">
        <f t="shared" si="3"/>
        <v>HSS - Health information systems and M&amp;E  -  Routine reporting</v>
      </c>
    </row>
    <row r="162" spans="1:5" x14ac:dyDescent="0.2">
      <c r="A162" s="276" t="s">
        <v>341</v>
      </c>
      <c r="B162" s="277" t="s">
        <v>471</v>
      </c>
      <c r="C162" s="277" t="s">
        <v>475</v>
      </c>
      <c r="D162" s="277" t="s">
        <v>464</v>
      </c>
      <c r="E162" t="str">
        <f t="shared" si="3"/>
        <v>HSS - Health information systems and M&amp;E  -  Analysis, review and transparency</v>
      </c>
    </row>
    <row r="163" spans="1:5" x14ac:dyDescent="0.2">
      <c r="A163" s="276" t="s">
        <v>341</v>
      </c>
      <c r="B163" s="277" t="s">
        <v>471</v>
      </c>
      <c r="C163" s="277" t="s">
        <v>476</v>
      </c>
      <c r="D163" s="277" t="s">
        <v>464</v>
      </c>
      <c r="E163" t="str">
        <f t="shared" si="3"/>
        <v>HSS - Health information systems and M&amp;E  -  Surveys</v>
      </c>
    </row>
    <row r="164" spans="1:5" x14ac:dyDescent="0.2">
      <c r="A164" s="276" t="s">
        <v>341</v>
      </c>
      <c r="B164" s="277" t="s">
        <v>477</v>
      </c>
      <c r="C164" s="277" t="s">
        <v>478</v>
      </c>
      <c r="D164" s="277" t="s">
        <v>464</v>
      </c>
      <c r="E164" t="str">
        <f t="shared" si="3"/>
        <v>Program management  -  Policy, planning, coordination and management</v>
      </c>
    </row>
    <row r="165" spans="1:5" x14ac:dyDescent="0.2">
      <c r="A165" s="276" t="s">
        <v>341</v>
      </c>
      <c r="B165" s="277" t="s">
        <v>477</v>
      </c>
      <c r="C165" s="277" t="s">
        <v>479</v>
      </c>
      <c r="D165" s="277" t="s">
        <v>464</v>
      </c>
      <c r="E165" t="str">
        <f t="shared" si="3"/>
        <v>Program management  -  Grant management</v>
      </c>
    </row>
    <row r="166" spans="1:5" x14ac:dyDescent="0.2">
      <c r="A166" s="276" t="s">
        <v>341</v>
      </c>
      <c r="B166" s="277" t="s">
        <v>469</v>
      </c>
      <c r="C166" s="277" t="s">
        <v>480</v>
      </c>
      <c r="D166" s="277" t="s">
        <v>464</v>
      </c>
      <c r="E166" t="str">
        <f t="shared" si="3"/>
        <v>HSS - Health and community workforce  -  Scaling up health and community workers</v>
      </c>
    </row>
    <row r="167" spans="1:5" x14ac:dyDescent="0.2">
      <c r="A167" s="276" t="s">
        <v>341</v>
      </c>
      <c r="B167" s="277" t="s">
        <v>469</v>
      </c>
      <c r="C167" s="277" t="s">
        <v>481</v>
      </c>
      <c r="D167" s="277" t="s">
        <v>464</v>
      </c>
      <c r="E167" t="str">
        <f t="shared" si="3"/>
        <v>HSS - Health and community workforce  -  Retention and distribution of health and community workers</v>
      </c>
    </row>
    <row r="168" spans="1:5" x14ac:dyDescent="0.2">
      <c r="A168" s="276" t="s">
        <v>341</v>
      </c>
      <c r="B168" s="277" t="s">
        <v>482</v>
      </c>
      <c r="C168" s="277" t="s">
        <v>483</v>
      </c>
      <c r="D168" s="277" t="s">
        <v>464</v>
      </c>
      <c r="E168" t="str">
        <f t="shared" si="3"/>
        <v>HSS - Procurement supply chain management (PSCM)  -  Operationalization of procurement and supply chain management system</v>
      </c>
    </row>
    <row r="169" spans="1:5" x14ac:dyDescent="0.2">
      <c r="A169" s="276" t="s">
        <v>341</v>
      </c>
      <c r="B169" s="277" t="s">
        <v>482</v>
      </c>
      <c r="C169" s="277" t="s">
        <v>484</v>
      </c>
      <c r="D169" s="277" t="s">
        <v>464</v>
      </c>
      <c r="E169" t="str">
        <f t="shared" si="3"/>
        <v>HSS - Procurement supply chain management (PSCM)  -  PSM infrastructure and development of tools</v>
      </c>
    </row>
    <row r="170" spans="1:5" x14ac:dyDescent="0.2">
      <c r="A170" s="276" t="s">
        <v>341</v>
      </c>
      <c r="B170" s="277" t="s">
        <v>485</v>
      </c>
      <c r="C170" s="277" t="s">
        <v>486</v>
      </c>
      <c r="D170" s="277" t="s">
        <v>464</v>
      </c>
      <c r="E170" t="str">
        <f t="shared" si="3"/>
        <v>HSS - Policy and governance  -  Development and implementation of health legislation, strategies and policies</v>
      </c>
    </row>
    <row r="171" spans="1:5" x14ac:dyDescent="0.2">
      <c r="A171" s="276" t="s">
        <v>341</v>
      </c>
      <c r="B171" s="277" t="s">
        <v>477</v>
      </c>
      <c r="C171" s="277" t="s">
        <v>487</v>
      </c>
      <c r="D171" s="277" t="s">
        <v>464</v>
      </c>
      <c r="E171" t="str">
        <f t="shared" si="3"/>
        <v>Program management  -  Supporting procurement and supply management</v>
      </c>
    </row>
    <row r="172" spans="1:5" x14ac:dyDescent="0.2">
      <c r="A172" s="276" t="s">
        <v>341</v>
      </c>
      <c r="B172" s="277" t="s">
        <v>485</v>
      </c>
      <c r="C172" s="277" t="s">
        <v>488</v>
      </c>
      <c r="D172" s="277" t="s">
        <v>464</v>
      </c>
      <c r="E172" t="str">
        <f t="shared" si="3"/>
        <v>HSS - Policy and governance  -  Monitoring and reporting implementation of laws and policies</v>
      </c>
    </row>
    <row r="173" spans="1:5" x14ac:dyDescent="0.2">
      <c r="A173" s="276" t="s">
        <v>341</v>
      </c>
      <c r="B173" s="277" t="s">
        <v>489</v>
      </c>
      <c r="C173" s="277" t="s">
        <v>490</v>
      </c>
      <c r="D173" s="277" t="s">
        <v>464</v>
      </c>
      <c r="E173" t="str">
        <f t="shared" si="3"/>
        <v>HSS - Healthcare financing  -  Financial sustainability</v>
      </c>
    </row>
    <row r="174" spans="1:5" x14ac:dyDescent="0.2">
      <c r="A174" s="276" t="s">
        <v>341</v>
      </c>
      <c r="B174" s="277" t="s">
        <v>489</v>
      </c>
      <c r="C174" s="277" t="s">
        <v>491</v>
      </c>
      <c r="D174" s="277" t="s">
        <v>464</v>
      </c>
      <c r="E174" t="str">
        <f t="shared" si="3"/>
        <v>HSS - Healthcare financing  -  Equity of healthcare financing</v>
      </c>
    </row>
    <row r="175" spans="1:5" x14ac:dyDescent="0.2">
      <c r="A175" s="276" t="s">
        <v>341</v>
      </c>
      <c r="B175" s="277" t="s">
        <v>492</v>
      </c>
      <c r="C175" s="277" t="s">
        <v>493</v>
      </c>
      <c r="D175" s="277" t="s">
        <v>464</v>
      </c>
      <c r="E175" t="str">
        <f t="shared" si="3"/>
        <v>HSS - Financial management  -  Performance,transparency&amp;accountability of financial management system in health</v>
      </c>
    </row>
    <row r="176" spans="1:5" x14ac:dyDescent="0.2">
      <c r="A176" s="276" t="s">
        <v>341</v>
      </c>
      <c r="B176" s="277" t="s">
        <v>462</v>
      </c>
      <c r="C176" s="277" t="s">
        <v>494</v>
      </c>
      <c r="D176" s="277" t="s">
        <v>464</v>
      </c>
      <c r="E176" t="str">
        <f t="shared" si="3"/>
        <v>Removing legal barriers to access  -  Legal and policy environment assessment and law reform</v>
      </c>
    </row>
    <row r="177" spans="1:5" x14ac:dyDescent="0.2">
      <c r="A177" s="276" t="s">
        <v>341</v>
      </c>
      <c r="B177" s="277" t="s">
        <v>462</v>
      </c>
      <c r="C177" s="277" t="s">
        <v>495</v>
      </c>
      <c r="D177" s="277" t="s">
        <v>464</v>
      </c>
      <c r="E177" t="str">
        <f t="shared" si="3"/>
        <v>Removing legal barriers to access  -  Legal aid services and legal literacy</v>
      </c>
    </row>
    <row r="178" spans="1:5" x14ac:dyDescent="0.2">
      <c r="A178" s="276" t="s">
        <v>341</v>
      </c>
      <c r="B178" s="277" t="s">
        <v>462</v>
      </c>
      <c r="C178" s="277" t="s">
        <v>496</v>
      </c>
      <c r="D178" s="277" t="s">
        <v>464</v>
      </c>
      <c r="E178" t="str">
        <f t="shared" si="3"/>
        <v>Removing legal barriers to access  -  Community-based monitoring of legal rights</v>
      </c>
    </row>
    <row r="179" spans="1:5" x14ac:dyDescent="0.2">
      <c r="A179" s="276" t="s">
        <v>341</v>
      </c>
      <c r="B179" s="277" t="s">
        <v>462</v>
      </c>
      <c r="C179" s="277" t="s">
        <v>497</v>
      </c>
      <c r="D179" s="277" t="s">
        <v>464</v>
      </c>
      <c r="E179" t="str">
        <f t="shared" si="3"/>
        <v>Removing legal barriers to access  -  Policy advocacy on legal rights</v>
      </c>
    </row>
    <row r="180" spans="1:5" x14ac:dyDescent="0.2">
      <c r="A180" s="276" t="s">
        <v>386</v>
      </c>
      <c r="B180" s="277" t="s">
        <v>462</v>
      </c>
      <c r="C180" s="277" t="s">
        <v>463</v>
      </c>
      <c r="D180" s="277" t="s">
        <v>464</v>
      </c>
      <c r="E180" t="str">
        <f t="shared" si="3"/>
        <v>Removing legal barriers to access  -  Training on rights for officials, health workers and police</v>
      </c>
    </row>
    <row r="181" spans="1:5" x14ac:dyDescent="0.2">
      <c r="A181" s="276" t="s">
        <v>386</v>
      </c>
      <c r="B181" s="277" t="s">
        <v>465</v>
      </c>
      <c r="C181" s="277" t="s">
        <v>466</v>
      </c>
      <c r="D181" s="277" t="s">
        <v>464</v>
      </c>
      <c r="E181" t="str">
        <f t="shared" si="3"/>
        <v>HSS - Service delivery  -  Service organization and facility management</v>
      </c>
    </row>
    <row r="182" spans="1:5" x14ac:dyDescent="0.2">
      <c r="A182" s="276" t="s">
        <v>386</v>
      </c>
      <c r="B182" s="277" t="s">
        <v>465</v>
      </c>
      <c r="C182" s="277" t="s">
        <v>467</v>
      </c>
      <c r="D182" s="277" t="s">
        <v>464</v>
      </c>
      <c r="E182" t="str">
        <f t="shared" si="3"/>
        <v>HSS - Service delivery  -  Improving laboratory systems</v>
      </c>
    </row>
    <row r="183" spans="1:5" x14ac:dyDescent="0.2">
      <c r="A183" s="276" t="s">
        <v>386</v>
      </c>
      <c r="B183" s="277" t="s">
        <v>465</v>
      </c>
      <c r="C183" s="277" t="s">
        <v>468</v>
      </c>
      <c r="D183" s="277" t="s">
        <v>464</v>
      </c>
      <c r="E183" t="str">
        <f t="shared" si="3"/>
        <v>HSS - Service delivery  -  Improving service delivery infrastructure</v>
      </c>
    </row>
    <row r="184" spans="1:5" x14ac:dyDescent="0.2">
      <c r="A184" s="276" t="s">
        <v>386</v>
      </c>
      <c r="B184" s="277" t="s">
        <v>465</v>
      </c>
      <c r="C184" s="277" t="s">
        <v>31</v>
      </c>
      <c r="D184" s="277" t="s">
        <v>464</v>
      </c>
      <c r="E184" t="str">
        <f t="shared" si="3"/>
        <v>HSS - Service delivery  -  Other</v>
      </c>
    </row>
    <row r="185" spans="1:5" x14ac:dyDescent="0.2">
      <c r="A185" s="276" t="s">
        <v>386</v>
      </c>
      <c r="B185" s="277" t="s">
        <v>469</v>
      </c>
      <c r="C185" s="277" t="s">
        <v>470</v>
      </c>
      <c r="D185" s="277" t="s">
        <v>464</v>
      </c>
      <c r="E185" t="str">
        <f t="shared" si="3"/>
        <v>HSS - Health and community workforce  -  Health and community workers capacity building</v>
      </c>
    </row>
    <row r="186" spans="1:5" x14ac:dyDescent="0.2">
      <c r="A186" s="276" t="s">
        <v>386</v>
      </c>
      <c r="B186" s="277" t="s">
        <v>471</v>
      </c>
      <c r="C186" s="277" t="s">
        <v>472</v>
      </c>
      <c r="D186" s="277" t="s">
        <v>464</v>
      </c>
      <c r="E186" t="str">
        <f t="shared" si="3"/>
        <v>HSS - Health information systems and M&amp;E  -  Administrative and finance data sources</v>
      </c>
    </row>
    <row r="187" spans="1:5" x14ac:dyDescent="0.2">
      <c r="A187" s="276" t="s">
        <v>386</v>
      </c>
      <c r="B187" s="277" t="s">
        <v>471</v>
      </c>
      <c r="C187" s="277" t="s">
        <v>473</v>
      </c>
      <c r="D187" s="277" t="s">
        <v>464</v>
      </c>
      <c r="E187" t="str">
        <f t="shared" si="3"/>
        <v>HSS - Health information systems and M&amp;E  -  Vital registration system</v>
      </c>
    </row>
    <row r="188" spans="1:5" x14ac:dyDescent="0.2">
      <c r="A188" s="276" t="s">
        <v>386</v>
      </c>
      <c r="B188" s="277" t="s">
        <v>471</v>
      </c>
      <c r="C188" s="277" t="s">
        <v>474</v>
      </c>
      <c r="D188" s="277" t="s">
        <v>464</v>
      </c>
      <c r="E188" t="str">
        <f t="shared" si="3"/>
        <v>HSS - Health information systems and M&amp;E  -  Routine reporting</v>
      </c>
    </row>
    <row r="189" spans="1:5" x14ac:dyDescent="0.2">
      <c r="A189" s="276" t="s">
        <v>386</v>
      </c>
      <c r="B189" s="277" t="s">
        <v>471</v>
      </c>
      <c r="C189" s="277" t="s">
        <v>475</v>
      </c>
      <c r="D189" s="277" t="s">
        <v>464</v>
      </c>
      <c r="E189" t="str">
        <f t="shared" si="3"/>
        <v>HSS - Health information systems and M&amp;E  -  Analysis, review and transparency</v>
      </c>
    </row>
    <row r="190" spans="1:5" x14ac:dyDescent="0.2">
      <c r="A190" s="276" t="s">
        <v>386</v>
      </c>
      <c r="B190" s="277" t="s">
        <v>471</v>
      </c>
      <c r="C190" s="277" t="s">
        <v>476</v>
      </c>
      <c r="D190" s="277" t="s">
        <v>464</v>
      </c>
      <c r="E190" t="str">
        <f t="shared" si="3"/>
        <v>HSS - Health information systems and M&amp;E  -  Surveys</v>
      </c>
    </row>
    <row r="191" spans="1:5" x14ac:dyDescent="0.2">
      <c r="A191" s="276" t="s">
        <v>386</v>
      </c>
      <c r="B191" s="277" t="s">
        <v>477</v>
      </c>
      <c r="C191" s="277" t="s">
        <v>478</v>
      </c>
      <c r="D191" s="277" t="s">
        <v>464</v>
      </c>
      <c r="E191" t="str">
        <f t="shared" si="3"/>
        <v>Program management  -  Policy, planning, coordination and management</v>
      </c>
    </row>
    <row r="192" spans="1:5" x14ac:dyDescent="0.2">
      <c r="A192" s="276" t="s">
        <v>386</v>
      </c>
      <c r="B192" s="277" t="s">
        <v>477</v>
      </c>
      <c r="C192" s="277" t="s">
        <v>479</v>
      </c>
      <c r="D192" s="277" t="s">
        <v>464</v>
      </c>
      <c r="E192" t="str">
        <f t="shared" si="3"/>
        <v>Program management  -  Grant management</v>
      </c>
    </row>
    <row r="193" spans="1:5" x14ac:dyDescent="0.2">
      <c r="A193" s="276" t="s">
        <v>386</v>
      </c>
      <c r="B193" s="277" t="s">
        <v>469</v>
      </c>
      <c r="C193" s="277" t="s">
        <v>480</v>
      </c>
      <c r="D193" s="277" t="s">
        <v>464</v>
      </c>
      <c r="E193" t="str">
        <f t="shared" si="3"/>
        <v>HSS - Health and community workforce  -  Scaling up health and community workers</v>
      </c>
    </row>
    <row r="194" spans="1:5" x14ac:dyDescent="0.2">
      <c r="A194" s="276" t="s">
        <v>386</v>
      </c>
      <c r="B194" s="277" t="s">
        <v>469</v>
      </c>
      <c r="C194" s="277" t="s">
        <v>481</v>
      </c>
      <c r="D194" s="277" t="s">
        <v>464</v>
      </c>
      <c r="E194" t="str">
        <f t="shared" si="3"/>
        <v>HSS - Health and community workforce  -  Retention and distribution of health and community workers</v>
      </c>
    </row>
    <row r="195" spans="1:5" x14ac:dyDescent="0.2">
      <c r="A195" s="276" t="s">
        <v>386</v>
      </c>
      <c r="B195" s="277" t="s">
        <v>482</v>
      </c>
      <c r="C195" s="277" t="s">
        <v>483</v>
      </c>
      <c r="D195" s="277" t="s">
        <v>464</v>
      </c>
      <c r="E195" t="str">
        <f t="shared" ref="E195:E258" si="4">CONCATENATE(B195,"  -  ",C195)</f>
        <v>HSS - Procurement supply chain management (PSCM)  -  Operationalization of procurement and supply chain management system</v>
      </c>
    </row>
    <row r="196" spans="1:5" x14ac:dyDescent="0.2">
      <c r="A196" s="276" t="s">
        <v>386</v>
      </c>
      <c r="B196" s="277" t="s">
        <v>482</v>
      </c>
      <c r="C196" s="277" t="s">
        <v>484</v>
      </c>
      <c r="D196" s="277" t="s">
        <v>464</v>
      </c>
      <c r="E196" t="str">
        <f t="shared" si="4"/>
        <v>HSS - Procurement supply chain management (PSCM)  -  PSM infrastructure and development of tools</v>
      </c>
    </row>
    <row r="197" spans="1:5" x14ac:dyDescent="0.2">
      <c r="A197" s="276" t="s">
        <v>386</v>
      </c>
      <c r="B197" s="277" t="s">
        <v>485</v>
      </c>
      <c r="C197" s="277" t="s">
        <v>486</v>
      </c>
      <c r="D197" s="277" t="s">
        <v>464</v>
      </c>
      <c r="E197" t="str">
        <f t="shared" si="4"/>
        <v>HSS - Policy and governance  -  Development and implementation of health legislation, strategies and policies</v>
      </c>
    </row>
    <row r="198" spans="1:5" x14ac:dyDescent="0.2">
      <c r="A198" s="276" t="s">
        <v>386</v>
      </c>
      <c r="B198" s="277" t="s">
        <v>477</v>
      </c>
      <c r="C198" s="277" t="s">
        <v>487</v>
      </c>
      <c r="D198" s="277" t="s">
        <v>464</v>
      </c>
      <c r="E198" t="str">
        <f t="shared" si="4"/>
        <v>Program management  -  Supporting procurement and supply management</v>
      </c>
    </row>
    <row r="199" spans="1:5" x14ac:dyDescent="0.2">
      <c r="A199" s="276" t="s">
        <v>386</v>
      </c>
      <c r="B199" s="277" t="s">
        <v>485</v>
      </c>
      <c r="C199" s="277" t="s">
        <v>488</v>
      </c>
      <c r="D199" s="277" t="s">
        <v>464</v>
      </c>
      <c r="E199" t="str">
        <f t="shared" si="4"/>
        <v>HSS - Policy and governance  -  Monitoring and reporting implementation of laws and policies</v>
      </c>
    </row>
    <row r="200" spans="1:5" x14ac:dyDescent="0.2">
      <c r="A200" s="276" t="s">
        <v>386</v>
      </c>
      <c r="B200" s="277" t="s">
        <v>489</v>
      </c>
      <c r="C200" s="277" t="s">
        <v>490</v>
      </c>
      <c r="D200" s="277" t="s">
        <v>464</v>
      </c>
      <c r="E200" t="str">
        <f t="shared" si="4"/>
        <v>HSS - Healthcare financing  -  Financial sustainability</v>
      </c>
    </row>
    <row r="201" spans="1:5" x14ac:dyDescent="0.2">
      <c r="A201" s="276" t="s">
        <v>386</v>
      </c>
      <c r="B201" s="277" t="s">
        <v>489</v>
      </c>
      <c r="C201" s="277" t="s">
        <v>491</v>
      </c>
      <c r="D201" s="277" t="s">
        <v>464</v>
      </c>
      <c r="E201" t="str">
        <f t="shared" si="4"/>
        <v>HSS - Healthcare financing  -  Equity of healthcare financing</v>
      </c>
    </row>
    <row r="202" spans="1:5" x14ac:dyDescent="0.2">
      <c r="A202" s="276" t="s">
        <v>386</v>
      </c>
      <c r="B202" s="277" t="s">
        <v>492</v>
      </c>
      <c r="C202" s="277" t="s">
        <v>493</v>
      </c>
      <c r="D202" s="277" t="s">
        <v>464</v>
      </c>
      <c r="E202" t="str">
        <f t="shared" si="4"/>
        <v>HSS - Financial management  -  Performance,transparency&amp;accountability of financial management system in health</v>
      </c>
    </row>
    <row r="203" spans="1:5" x14ac:dyDescent="0.2">
      <c r="A203" s="276" t="s">
        <v>386</v>
      </c>
      <c r="B203" s="277" t="s">
        <v>462</v>
      </c>
      <c r="C203" s="277" t="s">
        <v>494</v>
      </c>
      <c r="D203" s="277" t="s">
        <v>464</v>
      </c>
      <c r="E203" t="str">
        <f t="shared" si="4"/>
        <v>Removing legal barriers to access  -  Legal and policy environment assessment and law reform</v>
      </c>
    </row>
    <row r="204" spans="1:5" x14ac:dyDescent="0.2">
      <c r="A204" s="276" t="s">
        <v>386</v>
      </c>
      <c r="B204" s="277" t="s">
        <v>462</v>
      </c>
      <c r="C204" s="277" t="s">
        <v>495</v>
      </c>
      <c r="D204" s="277" t="s">
        <v>464</v>
      </c>
      <c r="E204" t="str">
        <f t="shared" si="4"/>
        <v>Removing legal barriers to access  -  Legal aid services and legal literacy</v>
      </c>
    </row>
    <row r="205" spans="1:5" x14ac:dyDescent="0.2">
      <c r="A205" s="276" t="s">
        <v>386</v>
      </c>
      <c r="B205" s="277" t="s">
        <v>462</v>
      </c>
      <c r="C205" s="277" t="s">
        <v>496</v>
      </c>
      <c r="D205" s="277" t="s">
        <v>464</v>
      </c>
      <c r="E205" t="str">
        <f t="shared" si="4"/>
        <v>Removing legal barriers to access  -  Community-based monitoring of legal rights</v>
      </c>
    </row>
    <row r="206" spans="1:5" x14ac:dyDescent="0.2">
      <c r="A206" s="276" t="s">
        <v>386</v>
      </c>
      <c r="B206" s="277" t="s">
        <v>462</v>
      </c>
      <c r="C206" s="277" t="s">
        <v>497</v>
      </c>
      <c r="D206" s="277" t="s">
        <v>464</v>
      </c>
      <c r="E206" t="str">
        <f t="shared" si="4"/>
        <v>Removing legal barriers to access  -  Policy advocacy on legal rights</v>
      </c>
    </row>
    <row r="207" spans="1:5" x14ac:dyDescent="0.2">
      <c r="A207" s="276" t="s">
        <v>321</v>
      </c>
      <c r="B207" s="277" t="s">
        <v>462</v>
      </c>
      <c r="C207" s="277" t="s">
        <v>463</v>
      </c>
      <c r="D207" s="277" t="s">
        <v>464</v>
      </c>
      <c r="E207" t="str">
        <f t="shared" si="4"/>
        <v>Removing legal barriers to access  -  Training on rights for officials, health workers and police</v>
      </c>
    </row>
    <row r="208" spans="1:5" x14ac:dyDescent="0.2">
      <c r="A208" s="276" t="s">
        <v>321</v>
      </c>
      <c r="B208" s="277" t="s">
        <v>465</v>
      </c>
      <c r="C208" s="277" t="s">
        <v>466</v>
      </c>
      <c r="D208" s="277" t="s">
        <v>464</v>
      </c>
      <c r="E208" t="str">
        <f t="shared" si="4"/>
        <v>HSS - Service delivery  -  Service organization and facility management</v>
      </c>
    </row>
    <row r="209" spans="1:5" x14ac:dyDescent="0.2">
      <c r="A209" s="276" t="s">
        <v>321</v>
      </c>
      <c r="B209" s="277" t="s">
        <v>465</v>
      </c>
      <c r="C209" s="277" t="s">
        <v>467</v>
      </c>
      <c r="D209" s="277" t="s">
        <v>464</v>
      </c>
      <c r="E209" t="str">
        <f t="shared" si="4"/>
        <v>HSS - Service delivery  -  Improving laboratory systems</v>
      </c>
    </row>
    <row r="210" spans="1:5" x14ac:dyDescent="0.2">
      <c r="A210" s="276" t="s">
        <v>321</v>
      </c>
      <c r="B210" s="277" t="s">
        <v>465</v>
      </c>
      <c r="C210" s="277" t="s">
        <v>468</v>
      </c>
      <c r="D210" s="277" t="s">
        <v>464</v>
      </c>
      <c r="E210" t="str">
        <f t="shared" si="4"/>
        <v>HSS - Service delivery  -  Improving service delivery infrastructure</v>
      </c>
    </row>
    <row r="211" spans="1:5" x14ac:dyDescent="0.2">
      <c r="A211" s="276" t="s">
        <v>321</v>
      </c>
      <c r="B211" s="277" t="s">
        <v>465</v>
      </c>
      <c r="C211" s="277" t="s">
        <v>31</v>
      </c>
      <c r="D211" s="277" t="s">
        <v>464</v>
      </c>
      <c r="E211" t="str">
        <f t="shared" si="4"/>
        <v>HSS - Service delivery  -  Other</v>
      </c>
    </row>
    <row r="212" spans="1:5" x14ac:dyDescent="0.2">
      <c r="A212" s="276" t="s">
        <v>321</v>
      </c>
      <c r="B212" s="277" t="s">
        <v>469</v>
      </c>
      <c r="C212" s="277" t="s">
        <v>470</v>
      </c>
      <c r="D212" s="277" t="s">
        <v>464</v>
      </c>
      <c r="E212" t="str">
        <f t="shared" si="4"/>
        <v>HSS - Health and community workforce  -  Health and community workers capacity building</v>
      </c>
    </row>
    <row r="213" spans="1:5" x14ac:dyDescent="0.2">
      <c r="A213" s="276" t="s">
        <v>321</v>
      </c>
      <c r="B213" s="277" t="s">
        <v>471</v>
      </c>
      <c r="C213" s="277" t="s">
        <v>472</v>
      </c>
      <c r="D213" s="277" t="s">
        <v>464</v>
      </c>
      <c r="E213" t="str">
        <f t="shared" si="4"/>
        <v>HSS - Health information systems and M&amp;E  -  Administrative and finance data sources</v>
      </c>
    </row>
    <row r="214" spans="1:5" x14ac:dyDescent="0.2">
      <c r="A214" s="276" t="s">
        <v>321</v>
      </c>
      <c r="B214" s="277" t="s">
        <v>471</v>
      </c>
      <c r="C214" s="277" t="s">
        <v>473</v>
      </c>
      <c r="D214" s="277" t="s">
        <v>464</v>
      </c>
      <c r="E214" t="str">
        <f t="shared" si="4"/>
        <v>HSS - Health information systems and M&amp;E  -  Vital registration system</v>
      </c>
    </row>
    <row r="215" spans="1:5" x14ac:dyDescent="0.2">
      <c r="A215" s="276" t="s">
        <v>321</v>
      </c>
      <c r="B215" s="277" t="s">
        <v>471</v>
      </c>
      <c r="C215" s="277" t="s">
        <v>474</v>
      </c>
      <c r="D215" s="277" t="s">
        <v>464</v>
      </c>
      <c r="E215" t="str">
        <f t="shared" si="4"/>
        <v>HSS - Health information systems and M&amp;E  -  Routine reporting</v>
      </c>
    </row>
    <row r="216" spans="1:5" x14ac:dyDescent="0.2">
      <c r="A216" s="276" t="s">
        <v>321</v>
      </c>
      <c r="B216" s="277" t="s">
        <v>471</v>
      </c>
      <c r="C216" s="277" t="s">
        <v>475</v>
      </c>
      <c r="D216" s="277" t="s">
        <v>464</v>
      </c>
      <c r="E216" t="str">
        <f t="shared" si="4"/>
        <v>HSS - Health information systems and M&amp;E  -  Analysis, review and transparency</v>
      </c>
    </row>
    <row r="217" spans="1:5" x14ac:dyDescent="0.2">
      <c r="A217" s="276" t="s">
        <v>321</v>
      </c>
      <c r="B217" s="277" t="s">
        <v>471</v>
      </c>
      <c r="C217" s="277" t="s">
        <v>476</v>
      </c>
      <c r="D217" s="277" t="s">
        <v>464</v>
      </c>
      <c r="E217" t="str">
        <f t="shared" si="4"/>
        <v>HSS - Health information systems and M&amp;E  -  Surveys</v>
      </c>
    </row>
    <row r="218" spans="1:5" x14ac:dyDescent="0.2">
      <c r="A218" s="276" t="s">
        <v>321</v>
      </c>
      <c r="B218" s="277" t="s">
        <v>477</v>
      </c>
      <c r="C218" s="277" t="s">
        <v>478</v>
      </c>
      <c r="D218" s="277" t="s">
        <v>464</v>
      </c>
      <c r="E218" t="str">
        <f t="shared" si="4"/>
        <v>Program management  -  Policy, planning, coordination and management</v>
      </c>
    </row>
    <row r="219" spans="1:5" x14ac:dyDescent="0.2">
      <c r="A219" s="276" t="s">
        <v>321</v>
      </c>
      <c r="B219" s="277" t="s">
        <v>477</v>
      </c>
      <c r="C219" s="277" t="s">
        <v>479</v>
      </c>
      <c r="D219" s="277" t="s">
        <v>464</v>
      </c>
      <c r="E219" t="str">
        <f t="shared" si="4"/>
        <v>Program management  -  Grant management</v>
      </c>
    </row>
    <row r="220" spans="1:5" x14ac:dyDescent="0.2">
      <c r="A220" s="276" t="s">
        <v>321</v>
      </c>
      <c r="B220" s="277" t="s">
        <v>469</v>
      </c>
      <c r="C220" s="277" t="s">
        <v>480</v>
      </c>
      <c r="D220" s="277" t="s">
        <v>464</v>
      </c>
      <c r="E220" t="str">
        <f t="shared" si="4"/>
        <v>HSS - Health and community workforce  -  Scaling up health and community workers</v>
      </c>
    </row>
    <row r="221" spans="1:5" x14ac:dyDescent="0.2">
      <c r="A221" s="276" t="s">
        <v>321</v>
      </c>
      <c r="B221" s="277" t="s">
        <v>469</v>
      </c>
      <c r="C221" s="277" t="s">
        <v>481</v>
      </c>
      <c r="D221" s="277" t="s">
        <v>464</v>
      </c>
      <c r="E221" t="str">
        <f t="shared" si="4"/>
        <v>HSS - Health and community workforce  -  Retention and distribution of health and community workers</v>
      </c>
    </row>
    <row r="222" spans="1:5" x14ac:dyDescent="0.2">
      <c r="A222" s="276" t="s">
        <v>321</v>
      </c>
      <c r="B222" s="277" t="s">
        <v>482</v>
      </c>
      <c r="C222" s="277" t="s">
        <v>483</v>
      </c>
      <c r="D222" s="277" t="s">
        <v>464</v>
      </c>
      <c r="E222" t="str">
        <f t="shared" si="4"/>
        <v>HSS - Procurement supply chain management (PSCM)  -  Operationalization of procurement and supply chain management system</v>
      </c>
    </row>
    <row r="223" spans="1:5" x14ac:dyDescent="0.2">
      <c r="A223" s="276" t="s">
        <v>321</v>
      </c>
      <c r="B223" s="277" t="s">
        <v>482</v>
      </c>
      <c r="C223" s="277" t="s">
        <v>484</v>
      </c>
      <c r="D223" s="277" t="s">
        <v>464</v>
      </c>
      <c r="E223" t="str">
        <f t="shared" si="4"/>
        <v>HSS - Procurement supply chain management (PSCM)  -  PSM infrastructure and development of tools</v>
      </c>
    </row>
    <row r="224" spans="1:5" x14ac:dyDescent="0.2">
      <c r="A224" s="276" t="s">
        <v>321</v>
      </c>
      <c r="B224" s="277" t="s">
        <v>485</v>
      </c>
      <c r="C224" s="277" t="s">
        <v>486</v>
      </c>
      <c r="D224" s="277" t="s">
        <v>464</v>
      </c>
      <c r="E224" t="str">
        <f t="shared" si="4"/>
        <v>HSS - Policy and governance  -  Development and implementation of health legislation, strategies and policies</v>
      </c>
    </row>
    <row r="225" spans="1:5" x14ac:dyDescent="0.2">
      <c r="A225" s="276" t="s">
        <v>321</v>
      </c>
      <c r="B225" s="277" t="s">
        <v>477</v>
      </c>
      <c r="C225" s="277" t="s">
        <v>487</v>
      </c>
      <c r="D225" s="277" t="s">
        <v>464</v>
      </c>
      <c r="E225" t="str">
        <f t="shared" si="4"/>
        <v>Program management  -  Supporting procurement and supply management</v>
      </c>
    </row>
    <row r="226" spans="1:5" x14ac:dyDescent="0.2">
      <c r="A226" s="276" t="s">
        <v>321</v>
      </c>
      <c r="B226" s="277" t="s">
        <v>485</v>
      </c>
      <c r="C226" s="277" t="s">
        <v>488</v>
      </c>
      <c r="D226" s="277" t="s">
        <v>464</v>
      </c>
      <c r="E226" t="str">
        <f t="shared" si="4"/>
        <v>HSS - Policy and governance  -  Monitoring and reporting implementation of laws and policies</v>
      </c>
    </row>
    <row r="227" spans="1:5" x14ac:dyDescent="0.2">
      <c r="A227" s="276" t="s">
        <v>321</v>
      </c>
      <c r="B227" s="277" t="s">
        <v>489</v>
      </c>
      <c r="C227" s="277" t="s">
        <v>490</v>
      </c>
      <c r="D227" s="277" t="s">
        <v>464</v>
      </c>
      <c r="E227" t="str">
        <f t="shared" si="4"/>
        <v>HSS - Healthcare financing  -  Financial sustainability</v>
      </c>
    </row>
    <row r="228" spans="1:5" x14ac:dyDescent="0.2">
      <c r="A228" s="276" t="s">
        <v>321</v>
      </c>
      <c r="B228" s="277" t="s">
        <v>489</v>
      </c>
      <c r="C228" s="277" t="s">
        <v>491</v>
      </c>
      <c r="D228" s="277" t="s">
        <v>464</v>
      </c>
      <c r="E228" t="str">
        <f t="shared" si="4"/>
        <v>HSS - Healthcare financing  -  Equity of healthcare financing</v>
      </c>
    </row>
    <row r="229" spans="1:5" x14ac:dyDescent="0.2">
      <c r="A229" s="276" t="s">
        <v>321</v>
      </c>
      <c r="B229" s="277" t="s">
        <v>492</v>
      </c>
      <c r="C229" s="277" t="s">
        <v>493</v>
      </c>
      <c r="D229" s="277" t="s">
        <v>464</v>
      </c>
      <c r="E229" t="str">
        <f t="shared" si="4"/>
        <v>HSS - Financial management  -  Performance,transparency&amp;accountability of financial management system in health</v>
      </c>
    </row>
    <row r="230" spans="1:5" x14ac:dyDescent="0.2">
      <c r="A230" s="276" t="s">
        <v>321</v>
      </c>
      <c r="B230" s="277" t="s">
        <v>462</v>
      </c>
      <c r="C230" s="277" t="s">
        <v>494</v>
      </c>
      <c r="D230" s="277" t="s">
        <v>464</v>
      </c>
      <c r="E230" t="str">
        <f t="shared" si="4"/>
        <v>Removing legal barriers to access  -  Legal and policy environment assessment and law reform</v>
      </c>
    </row>
    <row r="231" spans="1:5" x14ac:dyDescent="0.2">
      <c r="A231" s="276" t="s">
        <v>321</v>
      </c>
      <c r="B231" s="277" t="s">
        <v>462</v>
      </c>
      <c r="C231" s="277" t="s">
        <v>495</v>
      </c>
      <c r="D231" s="277" t="s">
        <v>464</v>
      </c>
      <c r="E231" t="str">
        <f t="shared" si="4"/>
        <v>Removing legal barriers to access  -  Legal aid services and legal literacy</v>
      </c>
    </row>
    <row r="232" spans="1:5" x14ac:dyDescent="0.2">
      <c r="A232" s="276" t="s">
        <v>321</v>
      </c>
      <c r="B232" s="277" t="s">
        <v>462</v>
      </c>
      <c r="C232" s="277" t="s">
        <v>496</v>
      </c>
      <c r="D232" s="277" t="s">
        <v>464</v>
      </c>
      <c r="E232" t="str">
        <f t="shared" si="4"/>
        <v>Removing legal barriers to access  -  Community-based monitoring of legal rights</v>
      </c>
    </row>
    <row r="233" spans="1:5" x14ac:dyDescent="0.2">
      <c r="A233" s="276" t="s">
        <v>321</v>
      </c>
      <c r="B233" s="277" t="s">
        <v>462</v>
      </c>
      <c r="C233" s="277" t="s">
        <v>497</v>
      </c>
      <c r="D233" s="277" t="s">
        <v>464</v>
      </c>
      <c r="E233" t="str">
        <f t="shared" si="4"/>
        <v>Removing legal barriers to access  -  Policy advocacy on legal rights</v>
      </c>
    </row>
    <row r="234" spans="1:5" x14ac:dyDescent="0.2">
      <c r="A234" s="276" t="s">
        <v>498</v>
      </c>
      <c r="B234" s="277" t="s">
        <v>462</v>
      </c>
      <c r="C234" s="277" t="s">
        <v>463</v>
      </c>
      <c r="D234" s="277" t="s">
        <v>464</v>
      </c>
      <c r="E234" t="str">
        <f t="shared" si="4"/>
        <v>Removing legal barriers to access  -  Training on rights for officials, health workers and police</v>
      </c>
    </row>
    <row r="235" spans="1:5" x14ac:dyDescent="0.2">
      <c r="A235" s="276" t="s">
        <v>498</v>
      </c>
      <c r="B235" s="277" t="s">
        <v>465</v>
      </c>
      <c r="C235" s="277" t="s">
        <v>466</v>
      </c>
      <c r="D235" s="277" t="s">
        <v>464</v>
      </c>
      <c r="E235" t="str">
        <f t="shared" si="4"/>
        <v>HSS - Service delivery  -  Service organization and facility management</v>
      </c>
    </row>
    <row r="236" spans="1:5" x14ac:dyDescent="0.2">
      <c r="A236" s="276" t="s">
        <v>498</v>
      </c>
      <c r="B236" s="277" t="s">
        <v>465</v>
      </c>
      <c r="C236" s="277" t="s">
        <v>467</v>
      </c>
      <c r="D236" s="277" t="s">
        <v>464</v>
      </c>
      <c r="E236" t="str">
        <f t="shared" si="4"/>
        <v>HSS - Service delivery  -  Improving laboratory systems</v>
      </c>
    </row>
    <row r="237" spans="1:5" x14ac:dyDescent="0.2">
      <c r="A237" s="276" t="s">
        <v>498</v>
      </c>
      <c r="B237" s="277" t="s">
        <v>465</v>
      </c>
      <c r="C237" s="277" t="s">
        <v>468</v>
      </c>
      <c r="D237" s="277" t="s">
        <v>464</v>
      </c>
      <c r="E237" t="str">
        <f t="shared" si="4"/>
        <v>HSS - Service delivery  -  Improving service delivery infrastructure</v>
      </c>
    </row>
    <row r="238" spans="1:5" x14ac:dyDescent="0.2">
      <c r="A238" s="276" t="s">
        <v>498</v>
      </c>
      <c r="B238" s="277" t="s">
        <v>465</v>
      </c>
      <c r="C238" s="277" t="s">
        <v>31</v>
      </c>
      <c r="D238" s="277" t="s">
        <v>464</v>
      </c>
      <c r="E238" t="str">
        <f t="shared" si="4"/>
        <v>HSS - Service delivery  -  Other</v>
      </c>
    </row>
    <row r="239" spans="1:5" x14ac:dyDescent="0.2">
      <c r="A239" s="276" t="s">
        <v>498</v>
      </c>
      <c r="B239" s="277" t="s">
        <v>469</v>
      </c>
      <c r="C239" s="277" t="s">
        <v>470</v>
      </c>
      <c r="D239" s="277" t="s">
        <v>464</v>
      </c>
      <c r="E239" t="str">
        <f t="shared" si="4"/>
        <v>HSS - Health and community workforce  -  Health and community workers capacity building</v>
      </c>
    </row>
    <row r="240" spans="1:5" x14ac:dyDescent="0.2">
      <c r="A240" s="276" t="s">
        <v>498</v>
      </c>
      <c r="B240" s="277" t="s">
        <v>471</v>
      </c>
      <c r="C240" s="277" t="s">
        <v>472</v>
      </c>
      <c r="D240" s="277" t="s">
        <v>464</v>
      </c>
      <c r="E240" t="str">
        <f t="shared" si="4"/>
        <v>HSS - Health information systems and M&amp;E  -  Administrative and finance data sources</v>
      </c>
    </row>
    <row r="241" spans="1:5" x14ac:dyDescent="0.2">
      <c r="A241" s="276" t="s">
        <v>498</v>
      </c>
      <c r="B241" s="277" t="s">
        <v>471</v>
      </c>
      <c r="C241" s="277" t="s">
        <v>473</v>
      </c>
      <c r="D241" s="277" t="s">
        <v>464</v>
      </c>
      <c r="E241" t="str">
        <f t="shared" si="4"/>
        <v>HSS - Health information systems and M&amp;E  -  Vital registration system</v>
      </c>
    </row>
    <row r="242" spans="1:5" x14ac:dyDescent="0.2">
      <c r="A242" s="276" t="s">
        <v>498</v>
      </c>
      <c r="B242" s="277" t="s">
        <v>471</v>
      </c>
      <c r="C242" s="277" t="s">
        <v>474</v>
      </c>
      <c r="D242" s="277" t="s">
        <v>464</v>
      </c>
      <c r="E242" t="str">
        <f t="shared" si="4"/>
        <v>HSS - Health information systems and M&amp;E  -  Routine reporting</v>
      </c>
    </row>
    <row r="243" spans="1:5" x14ac:dyDescent="0.2">
      <c r="A243" s="276" t="s">
        <v>498</v>
      </c>
      <c r="B243" s="277" t="s">
        <v>471</v>
      </c>
      <c r="C243" s="277" t="s">
        <v>475</v>
      </c>
      <c r="D243" s="277" t="s">
        <v>464</v>
      </c>
      <c r="E243" t="str">
        <f t="shared" si="4"/>
        <v>HSS - Health information systems and M&amp;E  -  Analysis, review and transparency</v>
      </c>
    </row>
    <row r="244" spans="1:5" x14ac:dyDescent="0.2">
      <c r="A244" s="276" t="s">
        <v>498</v>
      </c>
      <c r="B244" s="277" t="s">
        <v>471</v>
      </c>
      <c r="C244" s="277" t="s">
        <v>476</v>
      </c>
      <c r="D244" s="277" t="s">
        <v>464</v>
      </c>
      <c r="E244" t="str">
        <f t="shared" si="4"/>
        <v>HSS - Health information systems and M&amp;E  -  Surveys</v>
      </c>
    </row>
    <row r="245" spans="1:5" x14ac:dyDescent="0.2">
      <c r="A245" s="276" t="s">
        <v>498</v>
      </c>
      <c r="B245" s="277" t="s">
        <v>477</v>
      </c>
      <c r="C245" s="277" t="s">
        <v>478</v>
      </c>
      <c r="D245" s="277" t="s">
        <v>464</v>
      </c>
      <c r="E245" t="str">
        <f t="shared" si="4"/>
        <v>Program management  -  Policy, planning, coordination and management</v>
      </c>
    </row>
    <row r="246" spans="1:5" x14ac:dyDescent="0.2">
      <c r="A246" s="276" t="s">
        <v>498</v>
      </c>
      <c r="B246" s="277" t="s">
        <v>477</v>
      </c>
      <c r="C246" s="277" t="s">
        <v>479</v>
      </c>
      <c r="D246" s="277" t="s">
        <v>464</v>
      </c>
      <c r="E246" t="str">
        <f t="shared" si="4"/>
        <v>Program management  -  Grant management</v>
      </c>
    </row>
    <row r="247" spans="1:5" x14ac:dyDescent="0.2">
      <c r="A247" s="276" t="s">
        <v>498</v>
      </c>
      <c r="B247" s="277" t="s">
        <v>469</v>
      </c>
      <c r="C247" s="277" t="s">
        <v>480</v>
      </c>
      <c r="D247" s="277" t="s">
        <v>464</v>
      </c>
      <c r="E247" t="str">
        <f t="shared" si="4"/>
        <v>HSS - Health and community workforce  -  Scaling up health and community workers</v>
      </c>
    </row>
    <row r="248" spans="1:5" x14ac:dyDescent="0.2">
      <c r="A248" s="276" t="s">
        <v>498</v>
      </c>
      <c r="B248" s="277" t="s">
        <v>469</v>
      </c>
      <c r="C248" s="277" t="s">
        <v>481</v>
      </c>
      <c r="D248" s="277" t="s">
        <v>464</v>
      </c>
      <c r="E248" t="str">
        <f t="shared" si="4"/>
        <v>HSS - Health and community workforce  -  Retention and distribution of health and community workers</v>
      </c>
    </row>
    <row r="249" spans="1:5" x14ac:dyDescent="0.2">
      <c r="A249" s="276" t="s">
        <v>498</v>
      </c>
      <c r="B249" s="277" t="s">
        <v>482</v>
      </c>
      <c r="C249" s="277" t="s">
        <v>483</v>
      </c>
      <c r="D249" s="277" t="s">
        <v>464</v>
      </c>
      <c r="E249" t="str">
        <f t="shared" si="4"/>
        <v>HSS - Procurement supply chain management (PSCM)  -  Operationalization of procurement and supply chain management system</v>
      </c>
    </row>
    <row r="250" spans="1:5" x14ac:dyDescent="0.2">
      <c r="A250" s="276" t="s">
        <v>498</v>
      </c>
      <c r="B250" s="277" t="s">
        <v>482</v>
      </c>
      <c r="C250" s="277" t="s">
        <v>484</v>
      </c>
      <c r="D250" s="277" t="s">
        <v>464</v>
      </c>
      <c r="E250" t="str">
        <f t="shared" si="4"/>
        <v>HSS - Procurement supply chain management (PSCM)  -  PSM infrastructure and development of tools</v>
      </c>
    </row>
    <row r="251" spans="1:5" x14ac:dyDescent="0.2">
      <c r="A251" s="276" t="s">
        <v>498</v>
      </c>
      <c r="B251" s="277" t="s">
        <v>485</v>
      </c>
      <c r="C251" s="277" t="s">
        <v>486</v>
      </c>
      <c r="D251" s="277" t="s">
        <v>464</v>
      </c>
      <c r="E251" t="str">
        <f t="shared" si="4"/>
        <v>HSS - Policy and governance  -  Development and implementation of health legislation, strategies and policies</v>
      </c>
    </row>
    <row r="252" spans="1:5" x14ac:dyDescent="0.2">
      <c r="A252" s="276" t="s">
        <v>498</v>
      </c>
      <c r="B252" s="277" t="s">
        <v>477</v>
      </c>
      <c r="C252" s="277" t="s">
        <v>487</v>
      </c>
      <c r="D252" s="277" t="s">
        <v>464</v>
      </c>
      <c r="E252" t="str">
        <f t="shared" si="4"/>
        <v>Program management  -  Supporting procurement and supply management</v>
      </c>
    </row>
    <row r="253" spans="1:5" x14ac:dyDescent="0.2">
      <c r="A253" s="276" t="s">
        <v>498</v>
      </c>
      <c r="B253" s="277" t="s">
        <v>485</v>
      </c>
      <c r="C253" s="277" t="s">
        <v>488</v>
      </c>
      <c r="D253" s="277" t="s">
        <v>464</v>
      </c>
      <c r="E253" t="str">
        <f t="shared" si="4"/>
        <v>HSS - Policy and governance  -  Monitoring and reporting implementation of laws and policies</v>
      </c>
    </row>
    <row r="254" spans="1:5" x14ac:dyDescent="0.2">
      <c r="A254" s="276" t="s">
        <v>498</v>
      </c>
      <c r="B254" s="277" t="s">
        <v>489</v>
      </c>
      <c r="C254" s="277" t="s">
        <v>490</v>
      </c>
      <c r="D254" s="277" t="s">
        <v>464</v>
      </c>
      <c r="E254" t="str">
        <f t="shared" si="4"/>
        <v>HSS - Healthcare financing  -  Financial sustainability</v>
      </c>
    </row>
    <row r="255" spans="1:5" x14ac:dyDescent="0.2">
      <c r="A255" s="276" t="s">
        <v>498</v>
      </c>
      <c r="B255" s="277" t="s">
        <v>489</v>
      </c>
      <c r="C255" s="277" t="s">
        <v>491</v>
      </c>
      <c r="D255" s="277" t="s">
        <v>464</v>
      </c>
      <c r="E255" t="str">
        <f t="shared" si="4"/>
        <v>HSS - Healthcare financing  -  Equity of healthcare financing</v>
      </c>
    </row>
    <row r="256" spans="1:5" x14ac:dyDescent="0.2">
      <c r="A256" s="276" t="s">
        <v>498</v>
      </c>
      <c r="B256" s="277" t="s">
        <v>492</v>
      </c>
      <c r="C256" s="277" t="s">
        <v>493</v>
      </c>
      <c r="D256" s="277" t="s">
        <v>464</v>
      </c>
      <c r="E256" t="str">
        <f t="shared" si="4"/>
        <v>HSS - Financial management  -  Performance,transparency&amp;accountability of financial management system in health</v>
      </c>
    </row>
    <row r="257" spans="1:5" x14ac:dyDescent="0.2">
      <c r="A257" s="276" t="s">
        <v>498</v>
      </c>
      <c r="B257" s="277" t="s">
        <v>462</v>
      </c>
      <c r="C257" s="277" t="s">
        <v>494</v>
      </c>
      <c r="D257" s="277" t="s">
        <v>464</v>
      </c>
      <c r="E257" t="str">
        <f t="shared" si="4"/>
        <v>Removing legal barriers to access  -  Legal and policy environment assessment and law reform</v>
      </c>
    </row>
    <row r="258" spans="1:5" x14ac:dyDescent="0.2">
      <c r="A258" s="276" t="s">
        <v>498</v>
      </c>
      <c r="B258" s="277" t="s">
        <v>462</v>
      </c>
      <c r="C258" s="277" t="s">
        <v>495</v>
      </c>
      <c r="D258" s="277" t="s">
        <v>464</v>
      </c>
      <c r="E258" t="str">
        <f t="shared" si="4"/>
        <v>Removing legal barriers to access  -  Legal aid services and legal literacy</v>
      </c>
    </row>
    <row r="259" spans="1:5" x14ac:dyDescent="0.2">
      <c r="A259" s="276" t="s">
        <v>498</v>
      </c>
      <c r="B259" s="277" t="s">
        <v>462</v>
      </c>
      <c r="C259" s="277" t="s">
        <v>496</v>
      </c>
      <c r="D259" s="277" t="s">
        <v>464</v>
      </c>
      <c r="E259" t="str">
        <f t="shared" ref="E259:E307" si="5">CONCATENATE(B259,"  -  ",C259)</f>
        <v>Removing legal barriers to access  -  Community-based monitoring of legal rights</v>
      </c>
    </row>
    <row r="260" spans="1:5" x14ac:dyDescent="0.2">
      <c r="A260" s="276" t="s">
        <v>498</v>
      </c>
      <c r="B260" s="277" t="s">
        <v>462</v>
      </c>
      <c r="C260" s="277" t="s">
        <v>497</v>
      </c>
      <c r="D260" s="277" t="s">
        <v>464</v>
      </c>
      <c r="E260" t="str">
        <f t="shared" si="5"/>
        <v>Removing legal barriers to access  -  Policy advocacy on legal rights</v>
      </c>
    </row>
    <row r="261" spans="1:5" x14ac:dyDescent="0.2">
      <c r="A261" s="276" t="s">
        <v>393</v>
      </c>
      <c r="B261" s="277" t="s">
        <v>462</v>
      </c>
      <c r="C261" s="277" t="s">
        <v>463</v>
      </c>
      <c r="D261" s="277" t="s">
        <v>464</v>
      </c>
      <c r="E261" t="str">
        <f t="shared" si="5"/>
        <v>Removing legal barriers to access  -  Training on rights for officials, health workers and police</v>
      </c>
    </row>
    <row r="262" spans="1:5" x14ac:dyDescent="0.2">
      <c r="A262" s="276" t="s">
        <v>393</v>
      </c>
      <c r="B262" s="277" t="s">
        <v>465</v>
      </c>
      <c r="C262" s="277" t="s">
        <v>466</v>
      </c>
      <c r="D262" s="277" t="s">
        <v>464</v>
      </c>
      <c r="E262" t="str">
        <f t="shared" si="5"/>
        <v>HSS - Service delivery  -  Service organization and facility management</v>
      </c>
    </row>
    <row r="263" spans="1:5" x14ac:dyDescent="0.2">
      <c r="A263" s="276" t="s">
        <v>393</v>
      </c>
      <c r="B263" s="277" t="s">
        <v>465</v>
      </c>
      <c r="C263" s="277" t="s">
        <v>467</v>
      </c>
      <c r="D263" s="277" t="s">
        <v>464</v>
      </c>
      <c r="E263" t="str">
        <f t="shared" si="5"/>
        <v>HSS - Service delivery  -  Improving laboratory systems</v>
      </c>
    </row>
    <row r="264" spans="1:5" x14ac:dyDescent="0.2">
      <c r="A264" s="276" t="s">
        <v>393</v>
      </c>
      <c r="B264" s="277" t="s">
        <v>465</v>
      </c>
      <c r="C264" s="277" t="s">
        <v>468</v>
      </c>
      <c r="D264" s="277" t="s">
        <v>464</v>
      </c>
      <c r="E264" t="str">
        <f t="shared" si="5"/>
        <v>HSS - Service delivery  -  Improving service delivery infrastructure</v>
      </c>
    </row>
    <row r="265" spans="1:5" x14ac:dyDescent="0.2">
      <c r="A265" s="276" t="s">
        <v>393</v>
      </c>
      <c r="B265" s="277" t="s">
        <v>465</v>
      </c>
      <c r="C265" s="277" t="s">
        <v>31</v>
      </c>
      <c r="D265" s="277" t="s">
        <v>464</v>
      </c>
      <c r="E265" t="str">
        <f t="shared" si="5"/>
        <v>HSS - Service delivery  -  Other</v>
      </c>
    </row>
    <row r="266" spans="1:5" x14ac:dyDescent="0.2">
      <c r="A266" s="276" t="s">
        <v>393</v>
      </c>
      <c r="B266" s="277" t="s">
        <v>469</v>
      </c>
      <c r="C266" s="277" t="s">
        <v>470</v>
      </c>
      <c r="D266" s="277" t="s">
        <v>464</v>
      </c>
      <c r="E266" t="str">
        <f t="shared" si="5"/>
        <v>HSS - Health and community workforce  -  Health and community workers capacity building</v>
      </c>
    </row>
    <row r="267" spans="1:5" x14ac:dyDescent="0.2">
      <c r="A267" s="276" t="s">
        <v>393</v>
      </c>
      <c r="B267" s="277" t="s">
        <v>471</v>
      </c>
      <c r="C267" s="277" t="s">
        <v>472</v>
      </c>
      <c r="D267" s="277" t="s">
        <v>464</v>
      </c>
      <c r="E267" t="str">
        <f t="shared" si="5"/>
        <v>HSS - Health information systems and M&amp;E  -  Administrative and finance data sources</v>
      </c>
    </row>
    <row r="268" spans="1:5" x14ac:dyDescent="0.2">
      <c r="A268" s="276" t="s">
        <v>393</v>
      </c>
      <c r="B268" s="277" t="s">
        <v>471</v>
      </c>
      <c r="C268" s="277" t="s">
        <v>473</v>
      </c>
      <c r="D268" s="277" t="s">
        <v>464</v>
      </c>
      <c r="E268" t="str">
        <f t="shared" si="5"/>
        <v>HSS - Health information systems and M&amp;E  -  Vital registration system</v>
      </c>
    </row>
    <row r="269" spans="1:5" x14ac:dyDescent="0.2">
      <c r="A269" s="276" t="s">
        <v>393</v>
      </c>
      <c r="B269" s="277" t="s">
        <v>471</v>
      </c>
      <c r="C269" s="277" t="s">
        <v>474</v>
      </c>
      <c r="D269" s="277" t="s">
        <v>464</v>
      </c>
      <c r="E269" t="str">
        <f t="shared" si="5"/>
        <v>HSS - Health information systems and M&amp;E  -  Routine reporting</v>
      </c>
    </row>
    <row r="270" spans="1:5" x14ac:dyDescent="0.2">
      <c r="A270" s="276" t="s">
        <v>393</v>
      </c>
      <c r="B270" s="277" t="s">
        <v>471</v>
      </c>
      <c r="C270" s="277" t="s">
        <v>475</v>
      </c>
      <c r="D270" s="277" t="s">
        <v>464</v>
      </c>
      <c r="E270" t="str">
        <f t="shared" si="5"/>
        <v>HSS - Health information systems and M&amp;E  -  Analysis, review and transparency</v>
      </c>
    </row>
    <row r="271" spans="1:5" x14ac:dyDescent="0.2">
      <c r="A271" s="276" t="s">
        <v>393</v>
      </c>
      <c r="B271" s="277" t="s">
        <v>471</v>
      </c>
      <c r="C271" s="277" t="s">
        <v>476</v>
      </c>
      <c r="D271" s="277" t="s">
        <v>464</v>
      </c>
      <c r="E271" t="str">
        <f t="shared" si="5"/>
        <v>HSS - Health information systems and M&amp;E  -  Surveys</v>
      </c>
    </row>
    <row r="272" spans="1:5" x14ac:dyDescent="0.2">
      <c r="A272" s="276" t="s">
        <v>393</v>
      </c>
      <c r="B272" s="277" t="s">
        <v>477</v>
      </c>
      <c r="C272" s="277" t="s">
        <v>478</v>
      </c>
      <c r="D272" s="277" t="s">
        <v>464</v>
      </c>
      <c r="E272" t="str">
        <f t="shared" si="5"/>
        <v>Program management  -  Policy, planning, coordination and management</v>
      </c>
    </row>
    <row r="273" spans="1:5" x14ac:dyDescent="0.2">
      <c r="A273" s="276" t="s">
        <v>393</v>
      </c>
      <c r="B273" s="277" t="s">
        <v>477</v>
      </c>
      <c r="C273" s="277" t="s">
        <v>479</v>
      </c>
      <c r="D273" s="277" t="s">
        <v>464</v>
      </c>
      <c r="E273" t="str">
        <f t="shared" si="5"/>
        <v>Program management  -  Grant management</v>
      </c>
    </row>
    <row r="274" spans="1:5" x14ac:dyDescent="0.2">
      <c r="A274" s="276" t="s">
        <v>393</v>
      </c>
      <c r="B274" s="277" t="s">
        <v>469</v>
      </c>
      <c r="C274" s="277" t="s">
        <v>480</v>
      </c>
      <c r="D274" s="277" t="s">
        <v>464</v>
      </c>
      <c r="E274" t="str">
        <f t="shared" si="5"/>
        <v>HSS - Health and community workforce  -  Scaling up health and community workers</v>
      </c>
    </row>
    <row r="275" spans="1:5" x14ac:dyDescent="0.2">
      <c r="A275" s="276" t="s">
        <v>393</v>
      </c>
      <c r="B275" s="277" t="s">
        <v>469</v>
      </c>
      <c r="C275" s="277" t="s">
        <v>481</v>
      </c>
      <c r="D275" s="277" t="s">
        <v>464</v>
      </c>
      <c r="E275" t="str">
        <f t="shared" si="5"/>
        <v>HSS - Health and community workforce  -  Retention and distribution of health and community workers</v>
      </c>
    </row>
    <row r="276" spans="1:5" x14ac:dyDescent="0.2">
      <c r="A276" s="276" t="s">
        <v>393</v>
      </c>
      <c r="B276" s="277" t="s">
        <v>482</v>
      </c>
      <c r="C276" s="277" t="s">
        <v>483</v>
      </c>
      <c r="D276" s="277" t="s">
        <v>464</v>
      </c>
      <c r="E276" t="str">
        <f t="shared" si="5"/>
        <v>HSS - Procurement supply chain management (PSCM)  -  Operationalization of procurement and supply chain management system</v>
      </c>
    </row>
    <row r="277" spans="1:5" x14ac:dyDescent="0.2">
      <c r="A277" s="276" t="s">
        <v>393</v>
      </c>
      <c r="B277" s="277" t="s">
        <v>482</v>
      </c>
      <c r="C277" s="277" t="s">
        <v>484</v>
      </c>
      <c r="D277" s="277" t="s">
        <v>464</v>
      </c>
      <c r="E277" t="str">
        <f t="shared" si="5"/>
        <v>HSS - Procurement supply chain management (PSCM)  -  PSM infrastructure and development of tools</v>
      </c>
    </row>
    <row r="278" spans="1:5" x14ac:dyDescent="0.2">
      <c r="A278" s="276" t="s">
        <v>393</v>
      </c>
      <c r="B278" s="277" t="s">
        <v>485</v>
      </c>
      <c r="C278" s="277" t="s">
        <v>486</v>
      </c>
      <c r="D278" s="277" t="s">
        <v>464</v>
      </c>
      <c r="E278" t="str">
        <f t="shared" si="5"/>
        <v>HSS - Policy and governance  -  Development and implementation of health legislation, strategies and policies</v>
      </c>
    </row>
    <row r="279" spans="1:5" x14ac:dyDescent="0.2">
      <c r="A279" s="276" t="s">
        <v>393</v>
      </c>
      <c r="B279" s="277" t="s">
        <v>477</v>
      </c>
      <c r="C279" s="277" t="s">
        <v>487</v>
      </c>
      <c r="D279" s="277" t="s">
        <v>464</v>
      </c>
      <c r="E279" t="str">
        <f t="shared" si="5"/>
        <v>Program management  -  Supporting procurement and supply management</v>
      </c>
    </row>
    <row r="280" spans="1:5" x14ac:dyDescent="0.2">
      <c r="A280" s="276" t="s">
        <v>393</v>
      </c>
      <c r="B280" s="277" t="s">
        <v>485</v>
      </c>
      <c r="C280" s="277" t="s">
        <v>488</v>
      </c>
      <c r="D280" s="277" t="s">
        <v>464</v>
      </c>
      <c r="E280" t="str">
        <f t="shared" si="5"/>
        <v>HSS - Policy and governance  -  Monitoring and reporting implementation of laws and policies</v>
      </c>
    </row>
    <row r="281" spans="1:5" x14ac:dyDescent="0.2">
      <c r="A281" s="276" t="s">
        <v>393</v>
      </c>
      <c r="B281" s="277" t="s">
        <v>489</v>
      </c>
      <c r="C281" s="277" t="s">
        <v>490</v>
      </c>
      <c r="D281" s="277" t="s">
        <v>464</v>
      </c>
      <c r="E281" t="str">
        <f t="shared" si="5"/>
        <v>HSS - Healthcare financing  -  Financial sustainability</v>
      </c>
    </row>
    <row r="282" spans="1:5" x14ac:dyDescent="0.2">
      <c r="A282" s="276" t="s">
        <v>393</v>
      </c>
      <c r="B282" s="277" t="s">
        <v>489</v>
      </c>
      <c r="C282" s="277" t="s">
        <v>491</v>
      </c>
      <c r="D282" s="277" t="s">
        <v>464</v>
      </c>
      <c r="E282" t="str">
        <f t="shared" si="5"/>
        <v>HSS - Healthcare financing  -  Equity of healthcare financing</v>
      </c>
    </row>
    <row r="283" spans="1:5" x14ac:dyDescent="0.2">
      <c r="A283" s="276" t="s">
        <v>393</v>
      </c>
      <c r="B283" s="277" t="s">
        <v>492</v>
      </c>
      <c r="C283" s="277" t="s">
        <v>493</v>
      </c>
      <c r="D283" s="277" t="s">
        <v>464</v>
      </c>
      <c r="E283" t="str">
        <f t="shared" si="5"/>
        <v>HSS - Financial management  -  Performance,transparency&amp;accountability of financial management system in health</v>
      </c>
    </row>
    <row r="284" spans="1:5" x14ac:dyDescent="0.2">
      <c r="A284" s="276" t="s">
        <v>393</v>
      </c>
      <c r="B284" s="277" t="s">
        <v>462</v>
      </c>
      <c r="C284" s="277" t="s">
        <v>494</v>
      </c>
      <c r="D284" s="277" t="s">
        <v>464</v>
      </c>
      <c r="E284" t="str">
        <f t="shared" si="5"/>
        <v>Removing legal barriers to access  -  Legal and policy environment assessment and law reform</v>
      </c>
    </row>
    <row r="285" spans="1:5" x14ac:dyDescent="0.2">
      <c r="A285" s="276" t="s">
        <v>393</v>
      </c>
      <c r="B285" s="277" t="s">
        <v>462</v>
      </c>
      <c r="C285" s="277" t="s">
        <v>495</v>
      </c>
      <c r="D285" s="277" t="s">
        <v>464</v>
      </c>
      <c r="E285" t="str">
        <f t="shared" si="5"/>
        <v>Removing legal barriers to access  -  Legal aid services and legal literacy</v>
      </c>
    </row>
    <row r="286" spans="1:5" x14ac:dyDescent="0.2">
      <c r="A286" s="276" t="s">
        <v>393</v>
      </c>
      <c r="B286" s="277" t="s">
        <v>462</v>
      </c>
      <c r="C286" s="277" t="s">
        <v>496</v>
      </c>
      <c r="D286" s="277" t="s">
        <v>464</v>
      </c>
      <c r="E286" t="str">
        <f t="shared" si="5"/>
        <v>Removing legal barriers to access  -  Community-based monitoring of legal rights</v>
      </c>
    </row>
    <row r="287" spans="1:5" x14ac:dyDescent="0.2">
      <c r="A287" s="276" t="s">
        <v>393</v>
      </c>
      <c r="B287" s="277" t="s">
        <v>462</v>
      </c>
      <c r="C287" s="277" t="s">
        <v>497</v>
      </c>
      <c r="D287" s="277" t="s">
        <v>464</v>
      </c>
      <c r="E287" t="str">
        <f t="shared" si="5"/>
        <v>Removing legal barriers to access  -  Policy advocacy on legal rights</v>
      </c>
    </row>
    <row r="288" spans="1:5" x14ac:dyDescent="0.2">
      <c r="A288" s="276" t="s">
        <v>341</v>
      </c>
      <c r="B288" s="277" t="s">
        <v>499</v>
      </c>
      <c r="C288" s="277" t="s">
        <v>500</v>
      </c>
      <c r="D288" s="277" t="s">
        <v>501</v>
      </c>
      <c r="E288" t="str">
        <f t="shared" si="5"/>
        <v>Community systems strengthening  -  Community-based monitoring for accountability</v>
      </c>
    </row>
    <row r="289" spans="1:5" x14ac:dyDescent="0.2">
      <c r="A289" s="276" t="s">
        <v>341</v>
      </c>
      <c r="B289" s="277" t="s">
        <v>499</v>
      </c>
      <c r="C289" s="277" t="s">
        <v>502</v>
      </c>
      <c r="D289" s="277" t="s">
        <v>501</v>
      </c>
      <c r="E289" t="str">
        <f t="shared" si="5"/>
        <v>Community systems strengthening  -  Advocacy for social accountability</v>
      </c>
    </row>
    <row r="290" spans="1:5" x14ac:dyDescent="0.2">
      <c r="A290" s="276" t="s">
        <v>341</v>
      </c>
      <c r="B290" s="277" t="s">
        <v>499</v>
      </c>
      <c r="C290" s="277" t="s">
        <v>503</v>
      </c>
      <c r="D290" s="277" t="s">
        <v>501</v>
      </c>
      <c r="E290" t="str">
        <f t="shared" si="5"/>
        <v>Community systems strengthening  -  Social mobilization, building community linkages, collaboration and coordination</v>
      </c>
    </row>
    <row r="291" spans="1:5" x14ac:dyDescent="0.2">
      <c r="A291" s="276" t="s">
        <v>341</v>
      </c>
      <c r="B291" s="277" t="s">
        <v>499</v>
      </c>
      <c r="C291" s="277" t="s">
        <v>504</v>
      </c>
      <c r="D291" s="277" t="s">
        <v>501</v>
      </c>
      <c r="E291" t="str">
        <f t="shared" si="5"/>
        <v>Community systems strengthening  -  Institutional capacity building, planning and leadership development</v>
      </c>
    </row>
    <row r="292" spans="1:5" x14ac:dyDescent="0.2">
      <c r="A292" s="276" t="s">
        <v>341</v>
      </c>
      <c r="B292" s="277" t="s">
        <v>505</v>
      </c>
      <c r="C292" s="277" t="s">
        <v>506</v>
      </c>
      <c r="D292" s="277" t="s">
        <v>501</v>
      </c>
      <c r="E292" t="str">
        <f t="shared" si="5"/>
        <v>Results-based Financing  -  Results-based financing</v>
      </c>
    </row>
    <row r="293" spans="1:5" x14ac:dyDescent="0.2">
      <c r="A293" s="276" t="s">
        <v>386</v>
      </c>
      <c r="B293" s="277" t="s">
        <v>499</v>
      </c>
      <c r="C293" s="277" t="s">
        <v>500</v>
      </c>
      <c r="D293" s="277" t="s">
        <v>501</v>
      </c>
      <c r="E293" t="str">
        <f t="shared" si="5"/>
        <v>Community systems strengthening  -  Community-based monitoring for accountability</v>
      </c>
    </row>
    <row r="294" spans="1:5" x14ac:dyDescent="0.2">
      <c r="A294" s="276" t="s">
        <v>386</v>
      </c>
      <c r="B294" s="277" t="s">
        <v>499</v>
      </c>
      <c r="C294" s="277" t="s">
        <v>502</v>
      </c>
      <c r="D294" s="277" t="s">
        <v>501</v>
      </c>
      <c r="E294" t="str">
        <f t="shared" si="5"/>
        <v>Community systems strengthening  -  Advocacy for social accountability</v>
      </c>
    </row>
    <row r="295" spans="1:5" x14ac:dyDescent="0.2">
      <c r="A295" s="276" t="s">
        <v>386</v>
      </c>
      <c r="B295" s="277" t="s">
        <v>499</v>
      </c>
      <c r="C295" s="277" t="s">
        <v>503</v>
      </c>
      <c r="D295" s="277" t="s">
        <v>501</v>
      </c>
      <c r="E295" t="str">
        <f t="shared" si="5"/>
        <v>Community systems strengthening  -  Social mobilization, building community linkages, collaboration and coordination</v>
      </c>
    </row>
    <row r="296" spans="1:5" x14ac:dyDescent="0.2">
      <c r="A296" s="276" t="s">
        <v>386</v>
      </c>
      <c r="B296" s="277" t="s">
        <v>499</v>
      </c>
      <c r="C296" s="277" t="s">
        <v>504</v>
      </c>
      <c r="D296" s="277" t="s">
        <v>501</v>
      </c>
      <c r="E296" t="str">
        <f t="shared" si="5"/>
        <v>Community systems strengthening  -  Institutional capacity building, planning and leadership development</v>
      </c>
    </row>
    <row r="297" spans="1:5" x14ac:dyDescent="0.2">
      <c r="A297" s="276" t="s">
        <v>386</v>
      </c>
      <c r="B297" s="277" t="s">
        <v>505</v>
      </c>
      <c r="C297" s="277" t="s">
        <v>506</v>
      </c>
      <c r="D297" s="277" t="s">
        <v>501</v>
      </c>
      <c r="E297" t="str">
        <f t="shared" si="5"/>
        <v>Results-based Financing  -  Results-based financing</v>
      </c>
    </row>
    <row r="298" spans="1:5" x14ac:dyDescent="0.2">
      <c r="A298" s="276" t="s">
        <v>321</v>
      </c>
      <c r="B298" s="277" t="s">
        <v>499</v>
      </c>
      <c r="C298" s="277" t="s">
        <v>500</v>
      </c>
      <c r="D298" s="277" t="s">
        <v>501</v>
      </c>
      <c r="E298" t="str">
        <f t="shared" si="5"/>
        <v>Community systems strengthening  -  Community-based monitoring for accountability</v>
      </c>
    </row>
    <row r="299" spans="1:5" x14ac:dyDescent="0.2">
      <c r="A299" s="276" t="s">
        <v>321</v>
      </c>
      <c r="B299" s="277" t="s">
        <v>499</v>
      </c>
      <c r="C299" s="277" t="s">
        <v>502</v>
      </c>
      <c r="D299" s="277" t="s">
        <v>501</v>
      </c>
      <c r="E299" t="str">
        <f t="shared" si="5"/>
        <v>Community systems strengthening  -  Advocacy for social accountability</v>
      </c>
    </row>
    <row r="300" spans="1:5" x14ac:dyDescent="0.2">
      <c r="A300" s="276" t="s">
        <v>321</v>
      </c>
      <c r="B300" s="277" t="s">
        <v>499</v>
      </c>
      <c r="C300" s="277" t="s">
        <v>503</v>
      </c>
      <c r="D300" s="277" t="s">
        <v>501</v>
      </c>
      <c r="E300" t="str">
        <f t="shared" si="5"/>
        <v>Community systems strengthening  -  Social mobilization, building community linkages, collaboration and coordination</v>
      </c>
    </row>
    <row r="301" spans="1:5" x14ac:dyDescent="0.2">
      <c r="A301" s="276" t="s">
        <v>321</v>
      </c>
      <c r="B301" s="277" t="s">
        <v>499</v>
      </c>
      <c r="C301" s="277" t="s">
        <v>504</v>
      </c>
      <c r="D301" s="277" t="s">
        <v>501</v>
      </c>
      <c r="E301" t="str">
        <f t="shared" si="5"/>
        <v>Community systems strengthening  -  Institutional capacity building, planning and leadership development</v>
      </c>
    </row>
    <row r="302" spans="1:5" x14ac:dyDescent="0.2">
      <c r="A302" s="276" t="s">
        <v>321</v>
      </c>
      <c r="B302" s="277" t="s">
        <v>505</v>
      </c>
      <c r="C302" s="277" t="s">
        <v>506</v>
      </c>
      <c r="D302" s="277" t="s">
        <v>501</v>
      </c>
      <c r="E302" t="str">
        <f t="shared" si="5"/>
        <v>Results-based Financing  -  Results-based financing</v>
      </c>
    </row>
    <row r="303" spans="1:5" x14ac:dyDescent="0.2">
      <c r="A303" s="276" t="s">
        <v>393</v>
      </c>
      <c r="B303" s="277" t="s">
        <v>499</v>
      </c>
      <c r="C303" s="277" t="s">
        <v>500</v>
      </c>
      <c r="D303" s="277" t="s">
        <v>501</v>
      </c>
      <c r="E303" t="str">
        <f t="shared" si="5"/>
        <v>Community systems strengthening  -  Community-based monitoring for accountability</v>
      </c>
    </row>
    <row r="304" spans="1:5" x14ac:dyDescent="0.2">
      <c r="A304" s="276" t="s">
        <v>393</v>
      </c>
      <c r="B304" s="277" t="s">
        <v>499</v>
      </c>
      <c r="C304" s="277" t="s">
        <v>502</v>
      </c>
      <c r="D304" s="277" t="s">
        <v>501</v>
      </c>
      <c r="E304" t="str">
        <f t="shared" si="5"/>
        <v>Community systems strengthening  -  Advocacy for social accountability</v>
      </c>
    </row>
    <row r="305" spans="1:5" x14ac:dyDescent="0.2">
      <c r="A305" s="276" t="s">
        <v>393</v>
      </c>
      <c r="B305" s="277" t="s">
        <v>499</v>
      </c>
      <c r="C305" s="277" t="s">
        <v>503</v>
      </c>
      <c r="D305" s="277" t="s">
        <v>501</v>
      </c>
      <c r="E305" t="str">
        <f t="shared" si="5"/>
        <v>Community systems strengthening  -  Social mobilization, building community linkages, collaboration and coordination</v>
      </c>
    </row>
    <row r="306" spans="1:5" x14ac:dyDescent="0.2">
      <c r="A306" s="276" t="s">
        <v>393</v>
      </c>
      <c r="B306" s="277" t="s">
        <v>499</v>
      </c>
      <c r="C306" s="277" t="s">
        <v>504</v>
      </c>
      <c r="D306" s="277" t="s">
        <v>501</v>
      </c>
      <c r="E306" t="str">
        <f t="shared" si="5"/>
        <v>Community systems strengthening  -  Institutional capacity building, planning and leadership development</v>
      </c>
    </row>
    <row r="307" spans="1:5" x14ac:dyDescent="0.2">
      <c r="A307" s="276" t="s">
        <v>393</v>
      </c>
      <c r="B307" s="277" t="s">
        <v>505</v>
      </c>
      <c r="C307" s="277" t="s">
        <v>506</v>
      </c>
      <c r="D307" s="277" t="s">
        <v>501</v>
      </c>
      <c r="E307" t="str">
        <f t="shared" si="5"/>
        <v>Results-based Financing  -  Results-based financing</v>
      </c>
    </row>
  </sheetData>
  <sheetProtection password="CF6B" sheet="1" objects="1" scenarios="1"/>
  <autoFilter ref="L2:S80"/>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I42"/>
  <sheetViews>
    <sheetView topLeftCell="C1" workbookViewId="0">
      <selection activeCell="F44" sqref="F44"/>
    </sheetView>
  </sheetViews>
  <sheetFormatPr defaultRowHeight="12.75" x14ac:dyDescent="0.2"/>
  <cols>
    <col min="2" max="2" width="147.85546875" bestFit="1" customWidth="1"/>
    <col min="3" max="3" width="23.140625" customWidth="1"/>
    <col min="4" max="4" width="20.7109375" bestFit="1" customWidth="1"/>
    <col min="5" max="5" width="25.7109375" bestFit="1" customWidth="1"/>
    <col min="6" max="6" width="21.85546875" bestFit="1" customWidth="1"/>
    <col min="7" max="7" width="32.42578125" bestFit="1" customWidth="1"/>
    <col min="8" max="8" width="13.140625" bestFit="1" customWidth="1"/>
  </cols>
  <sheetData>
    <row r="1" spans="2:9" ht="18" x14ac:dyDescent="0.25">
      <c r="B1" s="1662" t="s">
        <v>933</v>
      </c>
      <c r="C1" s="1663"/>
      <c r="D1" s="1663"/>
      <c r="E1" s="1663"/>
      <c r="F1" s="1663"/>
      <c r="G1" s="1663"/>
      <c r="H1" s="1663"/>
      <c r="I1" s="1664"/>
    </row>
    <row r="2" spans="2:9" x14ac:dyDescent="0.2">
      <c r="B2" s="297"/>
      <c r="C2" s="31"/>
      <c r="D2" s="31"/>
      <c r="E2" s="31"/>
      <c r="F2" s="31"/>
      <c r="G2" s="31"/>
      <c r="H2" s="31"/>
      <c r="I2" s="290"/>
    </row>
    <row r="3" spans="2:9" x14ac:dyDescent="0.2">
      <c r="B3" s="298" t="s">
        <v>905</v>
      </c>
      <c r="C3" s="291" t="s">
        <v>907</v>
      </c>
      <c r="D3" s="288" t="s">
        <v>850</v>
      </c>
      <c r="E3" s="288" t="str">
        <f>CONCATENATE(C3,D3)</f>
        <v>HIVI1Sex</v>
      </c>
      <c r="F3" s="288" t="s">
        <v>860</v>
      </c>
      <c r="G3" s="289" t="s">
        <v>861</v>
      </c>
      <c r="H3" s="289"/>
      <c r="I3" s="299" t="s">
        <v>689</v>
      </c>
    </row>
    <row r="4" spans="2:9" x14ac:dyDescent="0.2">
      <c r="B4" s="298" t="s">
        <v>670</v>
      </c>
      <c r="C4" s="291" t="s">
        <v>908</v>
      </c>
      <c r="D4" s="288" t="s">
        <v>850</v>
      </c>
      <c r="E4" s="288" t="str">
        <f t="shared" ref="E4:E33" si="0">CONCATENATE(C4,D4)</f>
        <v>HIVI2Sex</v>
      </c>
      <c r="F4" s="288" t="s">
        <v>860</v>
      </c>
      <c r="G4" s="289" t="s">
        <v>861</v>
      </c>
      <c r="H4" s="289"/>
      <c r="I4" s="299" t="s">
        <v>689</v>
      </c>
    </row>
    <row r="5" spans="2:9" x14ac:dyDescent="0.2">
      <c r="B5" s="298" t="s">
        <v>670</v>
      </c>
      <c r="C5" s="291" t="s">
        <v>908</v>
      </c>
      <c r="D5" s="288" t="s">
        <v>853</v>
      </c>
      <c r="E5" s="288" t="str">
        <f>CONCATENATE(C5,D5)</f>
        <v>HIVI2Age</v>
      </c>
      <c r="F5" s="288" t="s">
        <v>1177</v>
      </c>
      <c r="G5" s="289"/>
      <c r="H5" s="289"/>
      <c r="I5" s="299"/>
    </row>
    <row r="6" spans="2:9" x14ac:dyDescent="0.2">
      <c r="B6" s="298" t="s">
        <v>674</v>
      </c>
      <c r="C6" s="288" t="s">
        <v>909</v>
      </c>
      <c r="D6" s="288" t="s">
        <v>850</v>
      </c>
      <c r="E6" s="288" t="str">
        <f t="shared" si="0"/>
        <v>HIVI4Sex</v>
      </c>
      <c r="F6" s="288" t="s">
        <v>860</v>
      </c>
      <c r="G6" s="289" t="s">
        <v>861</v>
      </c>
      <c r="H6" s="289"/>
      <c r="I6" s="299" t="s">
        <v>689</v>
      </c>
    </row>
    <row r="7" spans="2:9" x14ac:dyDescent="0.2">
      <c r="B7" s="298" t="s">
        <v>674</v>
      </c>
      <c r="C7" s="288" t="s">
        <v>909</v>
      </c>
      <c r="D7" s="288" t="s">
        <v>853</v>
      </c>
      <c r="E7" s="288" t="str">
        <f t="shared" si="0"/>
        <v>HIVI4Age</v>
      </c>
      <c r="F7" s="288" t="s">
        <v>880</v>
      </c>
      <c r="G7" s="289" t="s">
        <v>881</v>
      </c>
      <c r="H7" s="289" t="s">
        <v>1177</v>
      </c>
      <c r="I7" s="299" t="s">
        <v>689</v>
      </c>
    </row>
    <row r="8" spans="2:9" x14ac:dyDescent="0.2">
      <c r="B8" s="298" t="s">
        <v>679</v>
      </c>
      <c r="C8" s="288" t="s">
        <v>910</v>
      </c>
      <c r="D8" s="288" t="s">
        <v>853</v>
      </c>
      <c r="E8" s="288" t="str">
        <f t="shared" si="0"/>
        <v>HIVI9aAge</v>
      </c>
      <c r="F8" s="288" t="s">
        <v>918</v>
      </c>
      <c r="G8" s="289" t="s">
        <v>919</v>
      </c>
      <c r="H8" s="287"/>
      <c r="I8" s="299" t="s">
        <v>689</v>
      </c>
    </row>
    <row r="9" spans="2:9" x14ac:dyDescent="0.2">
      <c r="B9" s="298" t="s">
        <v>680</v>
      </c>
      <c r="C9" s="288" t="s">
        <v>911</v>
      </c>
      <c r="D9" s="288" t="s">
        <v>853</v>
      </c>
      <c r="E9" s="288" t="str">
        <f t="shared" si="0"/>
        <v>HIVI9bAge</v>
      </c>
      <c r="F9" s="288" t="s">
        <v>918</v>
      </c>
      <c r="G9" s="289" t="s">
        <v>919</v>
      </c>
      <c r="H9" s="287"/>
      <c r="I9" s="299" t="s">
        <v>689</v>
      </c>
    </row>
    <row r="10" spans="2:9" x14ac:dyDescent="0.2">
      <c r="B10" s="298" t="s">
        <v>702</v>
      </c>
      <c r="C10" s="288" t="s">
        <v>912</v>
      </c>
      <c r="D10" s="288" t="s">
        <v>850</v>
      </c>
      <c r="E10" s="288" t="str">
        <f t="shared" si="0"/>
        <v>MalariaI1Sex</v>
      </c>
      <c r="F10" s="288" t="s">
        <v>860</v>
      </c>
      <c r="G10" s="289" t="s">
        <v>861</v>
      </c>
      <c r="H10" s="287"/>
      <c r="I10" s="299" t="s">
        <v>689</v>
      </c>
    </row>
    <row r="11" spans="2:9" x14ac:dyDescent="0.2">
      <c r="B11" s="298" t="s">
        <v>702</v>
      </c>
      <c r="C11" s="288" t="s">
        <v>912</v>
      </c>
      <c r="D11" s="288" t="s">
        <v>853</v>
      </c>
      <c r="E11" s="288" t="str">
        <f t="shared" si="0"/>
        <v>MalariaI1Age</v>
      </c>
      <c r="F11" s="288" t="s">
        <v>882</v>
      </c>
      <c r="G11" s="289" t="s">
        <v>883</v>
      </c>
      <c r="H11" s="287"/>
      <c r="I11" s="299" t="s">
        <v>689</v>
      </c>
    </row>
    <row r="12" spans="2:9" x14ac:dyDescent="0.2">
      <c r="B12" s="298" t="s">
        <v>709</v>
      </c>
      <c r="C12" s="288" t="s">
        <v>913</v>
      </c>
      <c r="D12" s="288" t="s">
        <v>850</v>
      </c>
      <c r="E12" s="288" t="str">
        <f t="shared" si="0"/>
        <v>MalariaI2Sex</v>
      </c>
      <c r="F12" s="288" t="s">
        <v>860</v>
      </c>
      <c r="G12" s="289" t="s">
        <v>861</v>
      </c>
      <c r="H12" s="287"/>
      <c r="I12" s="299" t="s">
        <v>689</v>
      </c>
    </row>
    <row r="13" spans="2:9" x14ac:dyDescent="0.2">
      <c r="B13" s="298" t="s">
        <v>709</v>
      </c>
      <c r="C13" s="288" t="s">
        <v>913</v>
      </c>
      <c r="D13" s="288" t="s">
        <v>853</v>
      </c>
      <c r="E13" s="288" t="str">
        <f t="shared" si="0"/>
        <v>MalariaI2Age</v>
      </c>
      <c r="F13" s="288" t="s">
        <v>882</v>
      </c>
      <c r="G13" s="289" t="s">
        <v>883</v>
      </c>
      <c r="H13" s="287"/>
      <c r="I13" s="299" t="s">
        <v>689</v>
      </c>
    </row>
    <row r="14" spans="2:9" x14ac:dyDescent="0.2">
      <c r="B14" s="298" t="s">
        <v>709</v>
      </c>
      <c r="C14" s="288" t="s">
        <v>913</v>
      </c>
      <c r="D14" s="288" t="s">
        <v>906</v>
      </c>
      <c r="E14" s="288" t="str">
        <f t="shared" si="0"/>
        <v>MalariaI2Species</v>
      </c>
      <c r="F14" s="288" t="s">
        <v>920</v>
      </c>
      <c r="G14" s="288" t="s">
        <v>921</v>
      </c>
      <c r="H14" s="289" t="s">
        <v>894</v>
      </c>
      <c r="I14" s="299" t="s">
        <v>689</v>
      </c>
    </row>
    <row r="15" spans="2:9" ht="13.5" customHeight="1" x14ac:dyDescent="0.2">
      <c r="B15" s="298" t="s">
        <v>703</v>
      </c>
      <c r="C15" s="288" t="s">
        <v>914</v>
      </c>
      <c r="D15" s="288" t="s">
        <v>850</v>
      </c>
      <c r="E15" s="288" t="str">
        <f t="shared" si="0"/>
        <v>MalariaI3Sex</v>
      </c>
      <c r="F15" s="288" t="s">
        <v>860</v>
      </c>
      <c r="G15" s="289" t="s">
        <v>861</v>
      </c>
      <c r="H15" s="287"/>
      <c r="I15" s="299" t="s">
        <v>689</v>
      </c>
    </row>
    <row r="16" spans="2:9" x14ac:dyDescent="0.2">
      <c r="B16" s="298" t="s">
        <v>703</v>
      </c>
      <c r="C16" s="291" t="s">
        <v>914</v>
      </c>
      <c r="D16" s="288" t="s">
        <v>853</v>
      </c>
      <c r="E16" s="288" t="str">
        <f t="shared" si="0"/>
        <v>MalariaI3Age</v>
      </c>
      <c r="F16" s="288" t="s">
        <v>882</v>
      </c>
      <c r="G16" s="289" t="s">
        <v>883</v>
      </c>
      <c r="H16" s="287"/>
      <c r="I16" s="299" t="s">
        <v>689</v>
      </c>
    </row>
    <row r="17" spans="2:9" x14ac:dyDescent="0.2">
      <c r="B17" s="298" t="s">
        <v>704</v>
      </c>
      <c r="C17" s="288" t="s">
        <v>915</v>
      </c>
      <c r="D17" s="288" t="s">
        <v>906</v>
      </c>
      <c r="E17" s="288" t="str">
        <f t="shared" si="0"/>
        <v>MalariaI4Species</v>
      </c>
      <c r="F17" s="288" t="s">
        <v>920</v>
      </c>
      <c r="G17" s="288" t="s">
        <v>921</v>
      </c>
      <c r="H17" s="289" t="s">
        <v>894</v>
      </c>
      <c r="I17" s="299" t="s">
        <v>689</v>
      </c>
    </row>
    <row r="18" spans="2:9" x14ac:dyDescent="0.2">
      <c r="B18" s="298" t="s">
        <v>704</v>
      </c>
      <c r="C18" s="288" t="s">
        <v>915</v>
      </c>
      <c r="D18" s="288" t="s">
        <v>857</v>
      </c>
      <c r="E18" s="288" t="str">
        <f>SUBSTITUTE(CONCATENATE(C18,D18)," ","")</f>
        <v>MalariaI4Typeoftesting</v>
      </c>
      <c r="F18" s="288" t="s">
        <v>898</v>
      </c>
      <c r="G18" s="288" t="s">
        <v>1176</v>
      </c>
      <c r="H18" s="289"/>
      <c r="I18" s="299" t="s">
        <v>689</v>
      </c>
    </row>
    <row r="19" spans="2:9" x14ac:dyDescent="0.2">
      <c r="B19" s="298" t="s">
        <v>705</v>
      </c>
      <c r="C19" s="288" t="s">
        <v>916</v>
      </c>
      <c r="D19" s="288" t="s">
        <v>850</v>
      </c>
      <c r="E19" s="288" t="str">
        <f t="shared" si="0"/>
        <v>MalariaI5Sex</v>
      </c>
      <c r="F19" s="288" t="s">
        <v>860</v>
      </c>
      <c r="G19" s="289" t="s">
        <v>861</v>
      </c>
      <c r="H19" s="287"/>
      <c r="I19" s="299" t="s">
        <v>689</v>
      </c>
    </row>
    <row r="20" spans="2:9" x14ac:dyDescent="0.2">
      <c r="B20" s="298" t="s">
        <v>705</v>
      </c>
      <c r="C20" s="288" t="s">
        <v>916</v>
      </c>
      <c r="D20" s="294" t="s">
        <v>906</v>
      </c>
      <c r="E20" s="294" t="str">
        <f t="shared" si="0"/>
        <v>MalariaI5Species</v>
      </c>
      <c r="F20" s="288" t="s">
        <v>920</v>
      </c>
      <c r="G20" s="288" t="s">
        <v>921</v>
      </c>
      <c r="H20" s="289" t="s">
        <v>894</v>
      </c>
      <c r="I20" s="299"/>
    </row>
    <row r="21" spans="2:9" x14ac:dyDescent="0.2">
      <c r="B21" s="300" t="s">
        <v>706</v>
      </c>
      <c r="C21" s="294" t="s">
        <v>917</v>
      </c>
      <c r="D21" s="294" t="s">
        <v>850</v>
      </c>
      <c r="E21" s="294" t="str">
        <f t="shared" si="0"/>
        <v>MalariaI6Sex</v>
      </c>
      <c r="F21" s="294" t="s">
        <v>860</v>
      </c>
      <c r="G21" s="295" t="s">
        <v>861</v>
      </c>
      <c r="H21" s="296"/>
      <c r="I21" s="299" t="s">
        <v>689</v>
      </c>
    </row>
    <row r="22" spans="2:9" ht="15" x14ac:dyDescent="0.25">
      <c r="B22" s="301" t="s">
        <v>734</v>
      </c>
      <c r="C22" s="293" t="s">
        <v>923</v>
      </c>
      <c r="D22" s="293" t="s">
        <v>850</v>
      </c>
      <c r="E22" s="293" t="str">
        <f t="shared" si="0"/>
        <v>HIVO1Sex</v>
      </c>
      <c r="F22" s="293" t="s">
        <v>860</v>
      </c>
      <c r="G22" s="293" t="s">
        <v>861</v>
      </c>
      <c r="H22" s="293"/>
      <c r="I22" s="302" t="s">
        <v>691</v>
      </c>
    </row>
    <row r="23" spans="2:9" ht="15" x14ac:dyDescent="0.25">
      <c r="B23" s="301" t="s">
        <v>734</v>
      </c>
      <c r="C23" s="293" t="s">
        <v>923</v>
      </c>
      <c r="D23" s="293" t="s">
        <v>853</v>
      </c>
      <c r="E23" s="293" t="str">
        <f t="shared" si="0"/>
        <v>HIVO1Age</v>
      </c>
      <c r="F23" s="293" t="s">
        <v>880</v>
      </c>
      <c r="G23" s="293" t="s">
        <v>881</v>
      </c>
      <c r="H23" s="293"/>
      <c r="I23" s="302" t="s">
        <v>691</v>
      </c>
    </row>
    <row r="24" spans="2:9" ht="15" x14ac:dyDescent="0.25">
      <c r="B24" s="301" t="s">
        <v>734</v>
      </c>
      <c r="C24" s="293" t="s">
        <v>923</v>
      </c>
      <c r="D24" s="293" t="s">
        <v>922</v>
      </c>
      <c r="E24" s="293" t="str">
        <f>SUBSTITUTE(CONCATENATE(C24,D24)," ","")</f>
        <v>HIVO1Durationoftreatment</v>
      </c>
      <c r="F24" s="293" t="s">
        <v>1178</v>
      </c>
      <c r="G24" s="293" t="s">
        <v>1179</v>
      </c>
      <c r="H24" s="293"/>
      <c r="I24" s="302" t="s">
        <v>691</v>
      </c>
    </row>
    <row r="25" spans="2:9" ht="15" x14ac:dyDescent="0.25">
      <c r="B25" s="301" t="s">
        <v>735</v>
      </c>
      <c r="C25" s="293" t="s">
        <v>924</v>
      </c>
      <c r="D25" s="293" t="s">
        <v>850</v>
      </c>
      <c r="E25" s="293" t="str">
        <f t="shared" si="0"/>
        <v>HIVO2Sex</v>
      </c>
      <c r="F25" s="293" t="s">
        <v>860</v>
      </c>
      <c r="G25" s="293" t="s">
        <v>861</v>
      </c>
      <c r="H25" s="293"/>
      <c r="I25" s="302" t="s">
        <v>691</v>
      </c>
    </row>
    <row r="26" spans="2:9" ht="15" x14ac:dyDescent="0.25">
      <c r="B26" s="301" t="s">
        <v>735</v>
      </c>
      <c r="C26" s="293" t="s">
        <v>924</v>
      </c>
      <c r="D26" s="293" t="s">
        <v>853</v>
      </c>
      <c r="E26" s="293" t="str">
        <f t="shared" si="0"/>
        <v>HIVO2Age</v>
      </c>
      <c r="F26" s="293" t="s">
        <v>932</v>
      </c>
      <c r="G26" s="293" t="s">
        <v>931</v>
      </c>
      <c r="H26" s="293"/>
      <c r="I26" s="302" t="s">
        <v>691</v>
      </c>
    </row>
    <row r="27" spans="2:9" ht="15" x14ac:dyDescent="0.25">
      <c r="B27" s="301" t="s">
        <v>736</v>
      </c>
      <c r="C27" s="293" t="s">
        <v>925</v>
      </c>
      <c r="D27" s="293" t="s">
        <v>850</v>
      </c>
      <c r="E27" s="293" t="str">
        <f t="shared" si="0"/>
        <v>HIVO3Sex</v>
      </c>
      <c r="F27" s="293" t="s">
        <v>860</v>
      </c>
      <c r="G27" s="293" t="s">
        <v>861</v>
      </c>
      <c r="H27" s="293"/>
      <c r="I27" s="302" t="s">
        <v>691</v>
      </c>
    </row>
    <row r="28" spans="2:9" ht="15" x14ac:dyDescent="0.25">
      <c r="B28" s="301" t="s">
        <v>736</v>
      </c>
      <c r="C28" s="293" t="s">
        <v>925</v>
      </c>
      <c r="D28" s="293" t="s">
        <v>853</v>
      </c>
      <c r="E28" s="293" t="str">
        <f t="shared" si="0"/>
        <v>HIVO3Age</v>
      </c>
      <c r="F28" s="293" t="s">
        <v>932</v>
      </c>
      <c r="G28" s="293" t="s">
        <v>931</v>
      </c>
      <c r="H28" s="293"/>
      <c r="I28" s="302" t="s">
        <v>691</v>
      </c>
    </row>
    <row r="29" spans="2:9" ht="15" x14ac:dyDescent="0.25">
      <c r="B29" s="301" t="s">
        <v>739</v>
      </c>
      <c r="C29" s="293" t="s">
        <v>926</v>
      </c>
      <c r="D29" s="293" t="s">
        <v>850</v>
      </c>
      <c r="E29" s="293" t="str">
        <f t="shared" si="0"/>
        <v>HIVO5Sex</v>
      </c>
      <c r="F29" s="293" t="s">
        <v>860</v>
      </c>
      <c r="G29" s="293" t="s">
        <v>861</v>
      </c>
      <c r="H29" s="293"/>
      <c r="I29" s="302" t="s">
        <v>691</v>
      </c>
    </row>
    <row r="30" spans="2:9" ht="15" x14ac:dyDescent="0.25">
      <c r="B30" s="301" t="s">
        <v>740</v>
      </c>
      <c r="C30" s="293" t="s">
        <v>927</v>
      </c>
      <c r="D30" s="293" t="s">
        <v>850</v>
      </c>
      <c r="E30" s="293" t="str">
        <f t="shared" si="0"/>
        <v>HIVO6Sex</v>
      </c>
      <c r="F30" s="293" t="s">
        <v>860</v>
      </c>
      <c r="G30" s="293" t="s">
        <v>861</v>
      </c>
      <c r="H30" s="293"/>
      <c r="I30" s="302" t="s">
        <v>691</v>
      </c>
    </row>
    <row r="31" spans="2:9" ht="15" x14ac:dyDescent="0.25">
      <c r="B31" s="301" t="s">
        <v>742</v>
      </c>
      <c r="C31" s="293" t="s">
        <v>928</v>
      </c>
      <c r="D31" s="293" t="s">
        <v>850</v>
      </c>
      <c r="E31" s="293" t="str">
        <f t="shared" si="0"/>
        <v>HIVO8Sex</v>
      </c>
      <c r="F31" s="293" t="s">
        <v>860</v>
      </c>
      <c r="G31" s="293" t="s">
        <v>861</v>
      </c>
      <c r="H31" s="293"/>
      <c r="I31" s="302" t="s">
        <v>691</v>
      </c>
    </row>
    <row r="32" spans="2:9" ht="15" x14ac:dyDescent="0.25">
      <c r="B32" s="301" t="s">
        <v>716</v>
      </c>
      <c r="C32" s="293" t="s">
        <v>929</v>
      </c>
      <c r="D32" s="293" t="s">
        <v>850</v>
      </c>
      <c r="E32" s="293" t="str">
        <f t="shared" si="0"/>
        <v>MalariaO1aSex</v>
      </c>
      <c r="F32" s="293" t="s">
        <v>860</v>
      </c>
      <c r="G32" s="293" t="s">
        <v>861</v>
      </c>
      <c r="H32" s="293"/>
      <c r="I32" s="302" t="s">
        <v>691</v>
      </c>
    </row>
    <row r="33" spans="2:9" ht="15.75" thickBot="1" x14ac:dyDescent="0.3">
      <c r="B33" s="303" t="s">
        <v>720</v>
      </c>
      <c r="C33" s="304" t="s">
        <v>930</v>
      </c>
      <c r="D33" s="304" t="s">
        <v>850</v>
      </c>
      <c r="E33" s="304" t="str">
        <f t="shared" si="0"/>
        <v>MalariaO3Sex</v>
      </c>
      <c r="F33" s="304" t="s">
        <v>860</v>
      </c>
      <c r="G33" s="304" t="s">
        <v>861</v>
      </c>
      <c r="H33" s="304"/>
      <c r="I33" s="305" t="s">
        <v>691</v>
      </c>
    </row>
    <row r="42" spans="2:9" x14ac:dyDescent="0.2">
      <c r="H42" s="292"/>
    </row>
  </sheetData>
  <sheetProtection password="CF6B" sheet="1" objects="1" scenarios="1"/>
  <mergeCells count="1">
    <mergeCell ref="B1:I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FF00"/>
  </sheetPr>
  <dimension ref="A1:BF224"/>
  <sheetViews>
    <sheetView showGridLines="0" view="pageBreakPreview" zoomScale="70" zoomScaleNormal="100" zoomScaleSheetLayoutView="70" workbookViewId="0">
      <selection activeCell="L14" sqref="L14"/>
    </sheetView>
  </sheetViews>
  <sheetFormatPr defaultColWidth="9.140625" defaultRowHeight="12.75" x14ac:dyDescent="0.2"/>
  <cols>
    <col min="1" max="1" width="24.140625" style="457" customWidth="1"/>
    <col min="2" max="2" width="57.5703125" style="434" customWidth="1"/>
    <col min="3" max="3" width="21.85546875" style="434" hidden="1" customWidth="1"/>
    <col min="4" max="4" width="23.85546875" style="434" customWidth="1"/>
    <col min="5" max="5" width="21" style="434" hidden="1" customWidth="1"/>
    <col min="6" max="6" width="26.85546875" style="434" customWidth="1"/>
    <col min="7" max="11" width="15.85546875" style="434" customWidth="1"/>
    <col min="12" max="12" width="67.42578125" style="434" customWidth="1"/>
    <col min="13" max="15" width="17.85546875" style="434" customWidth="1"/>
    <col min="16" max="17" width="16" style="434" customWidth="1"/>
    <col min="18" max="18" width="65.42578125" style="434" customWidth="1"/>
    <col min="19" max="19" width="15.140625" style="434" hidden="1" customWidth="1"/>
    <col min="20" max="20" width="74.140625" style="434" hidden="1" customWidth="1"/>
    <col min="21" max="21" width="0" style="434" hidden="1" customWidth="1"/>
    <col min="22" max="16384" width="9.140625" style="434"/>
  </cols>
  <sheetData>
    <row r="1" spans="1:58" ht="53.25" customHeight="1" x14ac:dyDescent="0.2">
      <c r="A1" s="715" t="str">
        <f>IF(CoverSheet!J13="","Progress Report","Progress Report with Disbursement Request")</f>
        <v>Progress Report with Disbursement Request</v>
      </c>
      <c r="B1" s="450"/>
      <c r="C1" s="450"/>
      <c r="D1" s="451"/>
      <c r="E1" s="451"/>
      <c r="F1" s="450"/>
      <c r="G1" s="450"/>
      <c r="H1" s="452"/>
      <c r="I1" s="453"/>
      <c r="M1" s="450"/>
      <c r="N1" s="452"/>
      <c r="O1" s="453"/>
    </row>
    <row r="2" spans="1:58" s="417" customFormat="1" ht="33.75" customHeight="1" x14ac:dyDescent="0.2">
      <c r="A2" s="549" t="s">
        <v>1109</v>
      </c>
      <c r="B2" s="440"/>
      <c r="C2" s="440"/>
      <c r="D2" s="440"/>
      <c r="E2" s="440"/>
      <c r="F2" s="440"/>
      <c r="G2" s="440"/>
      <c r="H2" s="440"/>
      <c r="I2" s="440"/>
      <c r="J2" s="440"/>
      <c r="K2" s="440"/>
      <c r="L2" s="440"/>
      <c r="M2" s="440"/>
      <c r="N2" s="440"/>
      <c r="O2" s="440"/>
      <c r="P2" s="440"/>
      <c r="Q2" s="440"/>
      <c r="R2" s="440"/>
      <c r="S2" s="440"/>
      <c r="T2" s="440"/>
    </row>
    <row r="3" spans="1:58" x14ac:dyDescent="0.2">
      <c r="A3" s="455"/>
      <c r="B3" s="453"/>
      <c r="C3" s="453"/>
      <c r="D3" s="453"/>
      <c r="E3" s="453"/>
      <c r="F3" s="453"/>
      <c r="G3" s="453"/>
      <c r="H3" s="453"/>
      <c r="I3" s="453"/>
      <c r="M3" s="453"/>
      <c r="N3" s="453"/>
      <c r="O3" s="453"/>
    </row>
    <row r="4" spans="1:58" s="334" customFormat="1" ht="28.5" customHeight="1" x14ac:dyDescent="0.2">
      <c r="A4" s="1680" t="s">
        <v>1110</v>
      </c>
      <c r="B4" s="1681"/>
      <c r="C4" s="1681"/>
      <c r="D4" s="1681"/>
      <c r="E4" s="1681"/>
      <c r="F4" s="1681"/>
      <c r="G4" s="1681"/>
      <c r="H4" s="1681"/>
      <c r="I4" s="1681"/>
      <c r="J4" s="1681"/>
      <c r="K4" s="1681"/>
      <c r="L4" s="1682"/>
      <c r="M4" s="1674" t="s">
        <v>986</v>
      </c>
      <c r="N4" s="1675"/>
      <c r="O4" s="1675"/>
      <c r="P4" s="1675"/>
      <c r="Q4" s="1675"/>
      <c r="R4" s="1671"/>
      <c r="S4" s="1670" t="s">
        <v>985</v>
      </c>
      <c r="T4" s="1671"/>
      <c r="U4" s="434"/>
      <c r="V4" s="434"/>
      <c r="W4" s="434"/>
      <c r="X4" s="434"/>
      <c r="Y4" s="434"/>
      <c r="Z4" s="434"/>
      <c r="AA4" s="434"/>
      <c r="AB4" s="434"/>
      <c r="AC4" s="434"/>
      <c r="AD4" s="434"/>
      <c r="AE4" s="434"/>
      <c r="AF4" s="434"/>
      <c r="AG4" s="434"/>
      <c r="AH4" s="434"/>
      <c r="AI4" s="434"/>
      <c r="AJ4" s="434"/>
      <c r="AK4" s="434"/>
      <c r="AL4" s="434"/>
      <c r="AM4" s="434"/>
      <c r="AN4" s="434"/>
      <c r="AO4" s="434"/>
      <c r="AP4" s="434"/>
      <c r="AQ4" s="434"/>
      <c r="AR4" s="434"/>
      <c r="AS4" s="434"/>
      <c r="AT4" s="434"/>
      <c r="AU4" s="434"/>
      <c r="AV4" s="434"/>
      <c r="AW4" s="434"/>
      <c r="AX4" s="434"/>
      <c r="AY4" s="434"/>
      <c r="AZ4" s="434"/>
      <c r="BA4" s="434"/>
      <c r="BB4" s="434"/>
      <c r="BC4" s="434"/>
      <c r="BD4" s="434"/>
      <c r="BE4" s="434"/>
      <c r="BF4" s="434"/>
    </row>
    <row r="5" spans="1:58" ht="30" customHeight="1" x14ac:dyDescent="0.2">
      <c r="A5" s="1683" t="s">
        <v>690</v>
      </c>
      <c r="B5" s="1617" t="s">
        <v>111</v>
      </c>
      <c r="C5" s="1685"/>
      <c r="D5" s="1683" t="s">
        <v>934</v>
      </c>
      <c r="E5" s="1617"/>
      <c r="F5" s="701" t="s">
        <v>1183</v>
      </c>
      <c r="G5" s="1678" t="s">
        <v>976</v>
      </c>
      <c r="H5" s="1679"/>
      <c r="I5" s="1679"/>
      <c r="J5" s="1678" t="s">
        <v>1203</v>
      </c>
      <c r="K5" s="1679"/>
      <c r="L5" s="1686" t="s">
        <v>94</v>
      </c>
      <c r="M5" s="1666" t="s">
        <v>976</v>
      </c>
      <c r="N5" s="1667"/>
      <c r="O5" s="1667"/>
      <c r="P5" s="1676" t="s">
        <v>16</v>
      </c>
      <c r="Q5" s="1677"/>
      <c r="R5" s="1665" t="s">
        <v>97</v>
      </c>
      <c r="S5" s="1672" t="s">
        <v>1164</v>
      </c>
      <c r="T5" s="1668" t="s">
        <v>1169</v>
      </c>
    </row>
    <row r="6" spans="1:58" ht="57" customHeight="1" thickBot="1" x14ac:dyDescent="0.25">
      <c r="A6" s="1683"/>
      <c r="B6" s="1684"/>
      <c r="C6" s="1685"/>
      <c r="D6" s="1683"/>
      <c r="E6" s="1618"/>
      <c r="F6" s="703" t="s">
        <v>1182</v>
      </c>
      <c r="G6" s="599" t="s">
        <v>109</v>
      </c>
      <c r="H6" s="599" t="s">
        <v>110</v>
      </c>
      <c r="I6" s="599" t="s">
        <v>904</v>
      </c>
      <c r="J6" s="599" t="s">
        <v>109</v>
      </c>
      <c r="K6" s="599" t="s">
        <v>904</v>
      </c>
      <c r="L6" s="1687"/>
      <c r="M6" s="600" t="s">
        <v>109</v>
      </c>
      <c r="N6" s="600" t="s">
        <v>110</v>
      </c>
      <c r="O6" s="600" t="s">
        <v>904</v>
      </c>
      <c r="P6" s="600" t="s">
        <v>109</v>
      </c>
      <c r="Q6" s="600" t="s">
        <v>904</v>
      </c>
      <c r="R6" s="1666"/>
      <c r="S6" s="1673"/>
      <c r="T6" s="1669"/>
    </row>
    <row r="7" spans="1:58" ht="74.25" customHeight="1" x14ac:dyDescent="0.2">
      <c r="A7" s="699" t="str">
        <f>IFERROR(VLOOKUP(Disaggregation_1A!B7,IODissagg,8,FALSE)," ")</f>
        <v>Impact</v>
      </c>
      <c r="B7" s="1556" t="s">
        <v>674</v>
      </c>
      <c r="C7" s="906" t="str">
        <f>IFERROR(VLOOKUP(B7,ImpactOutcomeDisaggData!$B$3:$C$33,2,FALSE)," ")</f>
        <v>HIVI4</v>
      </c>
      <c r="D7" s="909" t="s">
        <v>853</v>
      </c>
      <c r="E7" s="906" t="str">
        <f>SUBSTITUTE(SUBSTITUTE(SUBSTITUTE(CONCATENATE($C7,$D7)," ",""),"/",""),"-","")</f>
        <v>HIVI4Age</v>
      </c>
      <c r="F7" s="911" t="s">
        <v>1427</v>
      </c>
      <c r="G7" s="603">
        <v>0.13</v>
      </c>
      <c r="H7" s="603">
        <v>2014</v>
      </c>
      <c r="I7" s="603" t="s">
        <v>948</v>
      </c>
      <c r="J7" s="1558">
        <v>0</v>
      </c>
      <c r="K7" s="603" t="s">
        <v>948</v>
      </c>
      <c r="L7" s="1553"/>
      <c r="M7" s="603"/>
      <c r="N7" s="603"/>
      <c r="O7" s="603"/>
      <c r="P7" s="603"/>
      <c r="Q7" s="603"/>
      <c r="R7" s="700"/>
      <c r="S7" s="603">
        <f>P7</f>
        <v>0</v>
      </c>
      <c r="T7" s="958"/>
    </row>
    <row r="8" spans="1:58" ht="74.25" customHeight="1" x14ac:dyDescent="0.2">
      <c r="A8" s="699" t="str">
        <f>IFERROR(VLOOKUP(Disaggregation_1A!B8,IODissagg,8,FALSE)," ")</f>
        <v>Impact</v>
      </c>
      <c r="B8" s="1557" t="s">
        <v>674</v>
      </c>
      <c r="C8" s="906" t="str">
        <f>IFERROR(VLOOKUP(B8,ImpactOutcomeDisaggData!$B$3:$C$33,2,FALSE)," ")</f>
        <v>HIVI4</v>
      </c>
      <c r="D8" s="909" t="s">
        <v>853</v>
      </c>
      <c r="E8" s="906" t="str">
        <f t="shared" ref="E8:E40" si="0">SUBSTITUTE(SUBSTITUTE(SUBSTITUTE(CONCATENATE($C8,$D8)," ",""),"/",""),"-","")</f>
        <v>HIVI4Age</v>
      </c>
      <c r="F8" s="911" t="s">
        <v>932</v>
      </c>
      <c r="G8" s="603">
        <v>0.37</v>
      </c>
      <c r="H8" s="603">
        <v>2014</v>
      </c>
      <c r="I8" s="603" t="s">
        <v>948</v>
      </c>
      <c r="J8" s="1558">
        <v>0</v>
      </c>
      <c r="K8" s="603" t="s">
        <v>948</v>
      </c>
      <c r="L8" s="1554"/>
      <c r="M8" s="603"/>
      <c r="N8" s="603"/>
      <c r="O8" s="603"/>
      <c r="P8" s="603"/>
      <c r="Q8" s="603"/>
      <c r="R8" s="750"/>
      <c r="S8" s="603">
        <f t="shared" ref="S8:S24" si="1">P8</f>
        <v>0</v>
      </c>
      <c r="T8" s="957"/>
    </row>
    <row r="9" spans="1:58" ht="74.25" customHeight="1" x14ac:dyDescent="0.2">
      <c r="A9" s="699" t="str">
        <f>IFERROR(VLOOKUP(Disaggregation_1A!B9,IODissagg,8,FALSE)," ")</f>
        <v>Impact</v>
      </c>
      <c r="B9" s="1557" t="s">
        <v>674</v>
      </c>
      <c r="C9" s="906" t="str">
        <f>IFERROR(VLOOKUP(B9,ImpactOutcomeDisaggData!$B$3:$C$33,2,FALSE)," ")</f>
        <v>HIVI4</v>
      </c>
      <c r="D9" s="909" t="s">
        <v>853</v>
      </c>
      <c r="E9" s="906" t="str">
        <f t="shared" si="0"/>
        <v>HIVI4Age</v>
      </c>
      <c r="F9" s="911" t="s">
        <v>931</v>
      </c>
      <c r="G9" s="603">
        <v>0</v>
      </c>
      <c r="H9" s="603">
        <v>2014</v>
      </c>
      <c r="I9" s="603" t="s">
        <v>948</v>
      </c>
      <c r="J9" s="1558">
        <v>0.18477457501847747</v>
      </c>
      <c r="K9" s="603" t="s">
        <v>948</v>
      </c>
      <c r="L9" s="1553"/>
      <c r="M9" s="603"/>
      <c r="N9" s="603"/>
      <c r="O9" s="603"/>
      <c r="P9" s="603"/>
      <c r="Q9" s="603"/>
      <c r="R9" s="750"/>
      <c r="S9" s="603">
        <f t="shared" si="1"/>
        <v>0</v>
      </c>
      <c r="T9" s="957"/>
    </row>
    <row r="10" spans="1:58" ht="74.25" customHeight="1" x14ac:dyDescent="0.2">
      <c r="A10" s="699" t="str">
        <f>IFERROR(VLOOKUP(Disaggregation_1A!B10,IODissagg,8,FALSE)," ")</f>
        <v>Impact</v>
      </c>
      <c r="B10" s="1557" t="s">
        <v>674</v>
      </c>
      <c r="C10" s="906" t="str">
        <f>IFERROR(VLOOKUP(B10,ImpactOutcomeDisaggData!$B$3:$C$33,2,FALSE)," ")</f>
        <v>HIVI4</v>
      </c>
      <c r="D10" s="909" t="s">
        <v>853</v>
      </c>
      <c r="E10" s="906" t="str">
        <f t="shared" si="0"/>
        <v>HIVI4Age</v>
      </c>
      <c r="F10" s="911" t="s">
        <v>881</v>
      </c>
      <c r="G10" s="603">
        <v>2.23</v>
      </c>
      <c r="H10" s="603">
        <v>2014</v>
      </c>
      <c r="I10" s="603" t="s">
        <v>948</v>
      </c>
      <c r="J10" s="1558">
        <v>4.1281960227272725</v>
      </c>
      <c r="K10" s="603" t="s">
        <v>948</v>
      </c>
      <c r="L10" s="1553"/>
      <c r="M10" s="603"/>
      <c r="N10" s="603"/>
      <c r="O10" s="603"/>
      <c r="P10" s="603"/>
      <c r="Q10" s="603"/>
      <c r="R10" s="750"/>
      <c r="S10" s="603">
        <f t="shared" si="1"/>
        <v>0</v>
      </c>
      <c r="T10" s="957"/>
    </row>
    <row r="11" spans="1:58" ht="74.25" customHeight="1" x14ac:dyDescent="0.2">
      <c r="A11" s="699" t="str">
        <f>IFERROR(VLOOKUP(Disaggregation_1A!B11,IODissagg,8,FALSE)," ")</f>
        <v>Impact</v>
      </c>
      <c r="B11" s="1557" t="s">
        <v>674</v>
      </c>
      <c r="C11" s="906" t="str">
        <f>IFERROR(VLOOKUP(B11,ImpactOutcomeDisaggData!$B$3:$C$33,2,FALSE)," ")</f>
        <v>HIVI4</v>
      </c>
      <c r="D11" s="909" t="s">
        <v>850</v>
      </c>
      <c r="E11" s="906" t="str">
        <f t="shared" si="0"/>
        <v>HIVI4Sex</v>
      </c>
      <c r="F11" s="911" t="s">
        <v>860</v>
      </c>
      <c r="G11" s="603">
        <v>3.13</v>
      </c>
      <c r="H11" s="603">
        <v>2014</v>
      </c>
      <c r="I11" s="603" t="s">
        <v>948</v>
      </c>
      <c r="J11" s="1558">
        <v>4.34</v>
      </c>
      <c r="K11" s="603" t="s">
        <v>948</v>
      </c>
      <c r="L11" s="1553" t="s">
        <v>1426</v>
      </c>
      <c r="M11" s="603"/>
      <c r="N11" s="603"/>
      <c r="O11" s="603"/>
      <c r="P11" s="603"/>
      <c r="Q11" s="603"/>
      <c r="R11" s="750"/>
      <c r="S11" s="603">
        <f t="shared" si="1"/>
        <v>0</v>
      </c>
      <c r="T11" s="957"/>
    </row>
    <row r="12" spans="1:58" ht="74.25" customHeight="1" x14ac:dyDescent="0.2">
      <c r="A12" s="699" t="str">
        <f>IFERROR(VLOOKUP(Disaggregation_1A!B12,IODissagg,8,FALSE)," ")</f>
        <v>Impact</v>
      </c>
      <c r="B12" s="1557" t="s">
        <v>674</v>
      </c>
      <c r="C12" s="906" t="str">
        <f>IFERROR(VLOOKUP(B12,ImpactOutcomeDisaggData!$B$3:$C$33,2,FALSE)," ")</f>
        <v>HIVI4</v>
      </c>
      <c r="D12" s="909" t="s">
        <v>850</v>
      </c>
      <c r="E12" s="906" t="str">
        <f t="shared" si="0"/>
        <v>HIVI4Sex</v>
      </c>
      <c r="F12" s="911" t="s">
        <v>861</v>
      </c>
      <c r="G12" s="603">
        <v>0.72</v>
      </c>
      <c r="H12" s="603">
        <v>2014</v>
      </c>
      <c r="I12" s="603" t="s">
        <v>948</v>
      </c>
      <c r="J12" s="1558">
        <v>0.88</v>
      </c>
      <c r="K12" s="603" t="s">
        <v>948</v>
      </c>
      <c r="L12" s="1553" t="s">
        <v>1426</v>
      </c>
      <c r="M12" s="603"/>
      <c r="N12" s="603"/>
      <c r="O12" s="603"/>
      <c r="P12" s="603"/>
      <c r="Q12" s="603"/>
      <c r="R12" s="750"/>
      <c r="S12" s="603">
        <f t="shared" si="1"/>
        <v>0</v>
      </c>
      <c r="T12" s="957"/>
    </row>
    <row r="13" spans="1:58" ht="74.25" customHeight="1" x14ac:dyDescent="0.2">
      <c r="A13" s="699" t="str">
        <f>IFERROR(VLOOKUP(Disaggregation_1A!B13,IODissagg,8,FALSE)," ")</f>
        <v>Outcome</v>
      </c>
      <c r="B13" s="1557" t="s">
        <v>734</v>
      </c>
      <c r="C13" s="906" t="str">
        <f>IFERROR(VLOOKUP(B13,ImpactOutcomeDisaggData!$B$3:$C$33,2,FALSE)," ")</f>
        <v>HIVO1</v>
      </c>
      <c r="D13" s="909" t="s">
        <v>850</v>
      </c>
      <c r="E13" s="906" t="str">
        <f t="shared" si="0"/>
        <v>HIVO1Sex</v>
      </c>
      <c r="F13" s="911" t="s">
        <v>860</v>
      </c>
      <c r="G13" s="603">
        <v>0.83</v>
      </c>
      <c r="H13" s="603">
        <v>2015</v>
      </c>
      <c r="I13" s="603" t="s">
        <v>948</v>
      </c>
      <c r="J13" s="1559">
        <v>0.85828343313373257</v>
      </c>
      <c r="K13" s="603" t="s">
        <v>948</v>
      </c>
      <c r="L13" s="1553"/>
      <c r="M13" s="603"/>
      <c r="N13" s="603"/>
      <c r="O13" s="603"/>
      <c r="P13" s="603"/>
      <c r="Q13" s="603"/>
      <c r="R13" s="750"/>
      <c r="S13" s="603">
        <f t="shared" si="1"/>
        <v>0</v>
      </c>
      <c r="T13" s="957"/>
    </row>
    <row r="14" spans="1:58" ht="74.25" customHeight="1" x14ac:dyDescent="0.2">
      <c r="A14" s="699" t="str">
        <f>IFERROR(VLOOKUP(Disaggregation_1A!B14,IODissagg,8,FALSE)," ")</f>
        <v>Outcome</v>
      </c>
      <c r="B14" s="1557" t="s">
        <v>734</v>
      </c>
      <c r="C14" s="906" t="str">
        <f>IFERROR(VLOOKUP(B14,ImpactOutcomeDisaggData!$B$3:$C$33,2,FALSE)," ")</f>
        <v>HIVO1</v>
      </c>
      <c r="D14" s="909" t="s">
        <v>850</v>
      </c>
      <c r="E14" s="906" t="str">
        <f t="shared" si="0"/>
        <v>HIVO1Sex</v>
      </c>
      <c r="F14" s="911" t="s">
        <v>861</v>
      </c>
      <c r="G14" s="603">
        <v>0.88</v>
      </c>
      <c r="H14" s="603">
        <v>2015</v>
      </c>
      <c r="I14" s="603" t="s">
        <v>948</v>
      </c>
      <c r="J14" s="1559">
        <v>0.85561497326203206</v>
      </c>
      <c r="K14" s="603" t="s">
        <v>948</v>
      </c>
      <c r="L14" s="1553"/>
      <c r="M14" s="603"/>
      <c r="N14" s="603"/>
      <c r="O14" s="603"/>
      <c r="P14" s="603"/>
      <c r="Q14" s="603"/>
      <c r="R14" s="750"/>
      <c r="S14" s="603">
        <f t="shared" si="1"/>
        <v>0</v>
      </c>
      <c r="T14" s="957"/>
    </row>
    <row r="15" spans="1:58" ht="74.25" customHeight="1" x14ac:dyDescent="0.2">
      <c r="A15" s="699" t="str">
        <f>IFERROR(VLOOKUP(Disaggregation_1A!B15,IODissagg,8,FALSE)," ")</f>
        <v>Outcome</v>
      </c>
      <c r="B15" s="1557" t="s">
        <v>734</v>
      </c>
      <c r="C15" s="906" t="str">
        <f>IFERROR(VLOOKUP(B15,ImpactOutcomeDisaggData!$B$3:$C$33,2,FALSE)," ")</f>
        <v>HIVO1</v>
      </c>
      <c r="D15" s="909" t="s">
        <v>850</v>
      </c>
      <c r="E15" s="906" t="str">
        <f t="shared" si="0"/>
        <v>HIVO1Sex</v>
      </c>
      <c r="F15" s="911" t="s">
        <v>1428</v>
      </c>
      <c r="G15" s="603" t="s">
        <v>1403</v>
      </c>
      <c r="H15" s="603" t="s">
        <v>1403</v>
      </c>
      <c r="I15" s="603" t="s">
        <v>1403</v>
      </c>
      <c r="J15" s="1558" t="s">
        <v>1403</v>
      </c>
      <c r="K15" s="603" t="s">
        <v>1403</v>
      </c>
      <c r="L15" s="1553"/>
      <c r="M15" s="603"/>
      <c r="N15" s="603"/>
      <c r="O15" s="603"/>
      <c r="P15" s="603"/>
      <c r="Q15" s="603"/>
      <c r="R15" s="750"/>
      <c r="S15" s="603">
        <f t="shared" si="1"/>
        <v>0</v>
      </c>
      <c r="T15" s="957"/>
    </row>
    <row r="16" spans="1:58" ht="74.25" customHeight="1" x14ac:dyDescent="0.2">
      <c r="A16" s="699" t="str">
        <f>IFERROR(VLOOKUP(Disaggregation_1A!B16,IODissagg,8,FALSE)," ")</f>
        <v>Outcome</v>
      </c>
      <c r="B16" s="1557" t="s">
        <v>734</v>
      </c>
      <c r="C16" s="906" t="str">
        <f>IFERROR(VLOOKUP(B16,ImpactOutcomeDisaggData!$B$3:$C$33,2,FALSE)," ")</f>
        <v>HIVO1</v>
      </c>
      <c r="D16" s="909" t="s">
        <v>853</v>
      </c>
      <c r="E16" s="906" t="str">
        <f t="shared" si="0"/>
        <v>HIVO1Age</v>
      </c>
      <c r="F16" s="911" t="s">
        <v>880</v>
      </c>
      <c r="G16" s="603">
        <v>0.75</v>
      </c>
      <c r="H16" s="603">
        <v>2015</v>
      </c>
      <c r="I16" s="603" t="s">
        <v>948</v>
      </c>
      <c r="J16" s="1559">
        <v>0.8</v>
      </c>
      <c r="K16" s="603" t="s">
        <v>948</v>
      </c>
      <c r="L16" s="1553"/>
      <c r="M16" s="603"/>
      <c r="N16" s="603"/>
      <c r="O16" s="603"/>
      <c r="P16" s="603"/>
      <c r="Q16" s="603"/>
      <c r="R16" s="750"/>
      <c r="S16" s="603">
        <f t="shared" si="1"/>
        <v>0</v>
      </c>
      <c r="T16" s="957"/>
    </row>
    <row r="17" spans="1:20" ht="74.25" customHeight="1" x14ac:dyDescent="0.2">
      <c r="A17" s="699" t="str">
        <f>IFERROR(VLOOKUP(Disaggregation_1A!B17,IODissagg,8,FALSE)," ")</f>
        <v>Outcome</v>
      </c>
      <c r="B17" s="1557" t="s">
        <v>734</v>
      </c>
      <c r="C17" s="906" t="str">
        <f>IFERROR(VLOOKUP(B17,ImpactOutcomeDisaggData!$B$3:$C$33,2,FALSE)," ")</f>
        <v>HIVO1</v>
      </c>
      <c r="D17" s="909" t="s">
        <v>853</v>
      </c>
      <c r="E17" s="906" t="str">
        <f t="shared" si="0"/>
        <v>HIVO1Age</v>
      </c>
      <c r="F17" s="911" t="s">
        <v>881</v>
      </c>
      <c r="G17" s="603">
        <v>0.84</v>
      </c>
      <c r="H17" s="603">
        <v>2015</v>
      </c>
      <c r="I17" s="603" t="s">
        <v>948</v>
      </c>
      <c r="J17" s="1559">
        <v>0.8584070796460177</v>
      </c>
      <c r="K17" s="603" t="s">
        <v>948</v>
      </c>
      <c r="L17" s="1553"/>
      <c r="M17" s="603"/>
      <c r="N17" s="603"/>
      <c r="O17" s="603"/>
      <c r="P17" s="603"/>
      <c r="Q17" s="603"/>
      <c r="R17" s="750"/>
      <c r="S17" s="603">
        <f t="shared" si="1"/>
        <v>0</v>
      </c>
      <c r="T17" s="957"/>
    </row>
    <row r="18" spans="1:20" ht="74.25" customHeight="1" x14ac:dyDescent="0.2">
      <c r="A18" s="699" t="str">
        <f>IFERROR(VLOOKUP(Disaggregation_1A!B18,IODissagg,8,FALSE)," ")</f>
        <v>Outcome</v>
      </c>
      <c r="B18" s="1557" t="s">
        <v>734</v>
      </c>
      <c r="C18" s="906" t="str">
        <f>IFERROR(VLOOKUP(B18,ImpactOutcomeDisaggData!$B$3:$C$33,2,FALSE)," ")</f>
        <v>HIVO1</v>
      </c>
      <c r="D18" s="909" t="s">
        <v>922</v>
      </c>
      <c r="E18" s="906" t="str">
        <f t="shared" si="0"/>
        <v>HIVO1Durationoftreatment</v>
      </c>
      <c r="F18" s="911" t="s">
        <v>1429</v>
      </c>
      <c r="G18" s="603">
        <v>0.82</v>
      </c>
      <c r="H18" s="603">
        <v>2015</v>
      </c>
      <c r="I18" s="603" t="s">
        <v>948</v>
      </c>
      <c r="J18" s="1559">
        <v>0.81561461794019929</v>
      </c>
      <c r="K18" s="603" t="s">
        <v>948</v>
      </c>
      <c r="L18" s="1553"/>
      <c r="M18" s="603"/>
      <c r="N18" s="603"/>
      <c r="O18" s="603"/>
      <c r="P18" s="603"/>
      <c r="Q18" s="603"/>
      <c r="R18" s="750"/>
      <c r="S18" s="603">
        <f t="shared" si="1"/>
        <v>0</v>
      </c>
      <c r="T18" s="957"/>
    </row>
    <row r="19" spans="1:20" ht="74.25" customHeight="1" x14ac:dyDescent="0.2">
      <c r="A19" s="699" t="str">
        <f>IFERROR(VLOOKUP(Disaggregation_1A!B19,IODissagg,8,FALSE)," ")</f>
        <v>Outcome</v>
      </c>
      <c r="B19" s="1557" t="s">
        <v>734</v>
      </c>
      <c r="C19" s="906" t="str">
        <f>IFERROR(VLOOKUP(B19,ImpactOutcomeDisaggData!$B$3:$C$33,2,FALSE)," ")</f>
        <v>HIVO1</v>
      </c>
      <c r="D19" s="909" t="s">
        <v>922</v>
      </c>
      <c r="E19" s="906" t="str">
        <f t="shared" si="0"/>
        <v>HIVO1Durationoftreatment</v>
      </c>
      <c r="F19" s="911" t="s">
        <v>1430</v>
      </c>
      <c r="G19" s="603">
        <v>0.66</v>
      </c>
      <c r="H19" s="603">
        <v>2015</v>
      </c>
      <c r="I19" s="603" t="s">
        <v>948</v>
      </c>
      <c r="J19" s="1559">
        <v>0.68837209302325586</v>
      </c>
      <c r="K19" s="603" t="s">
        <v>948</v>
      </c>
      <c r="L19" s="1553"/>
      <c r="M19" s="603"/>
      <c r="N19" s="603"/>
      <c r="O19" s="603"/>
      <c r="P19" s="603"/>
      <c r="Q19" s="603"/>
      <c r="R19" s="750"/>
      <c r="S19" s="603">
        <f t="shared" si="1"/>
        <v>0</v>
      </c>
      <c r="T19" s="957"/>
    </row>
    <row r="20" spans="1:20" ht="74.25" customHeight="1" x14ac:dyDescent="0.2">
      <c r="A20" s="699" t="str">
        <f>IFERROR(VLOOKUP(Disaggregation_1A!B20,IODissagg,8,FALSE)," ")</f>
        <v xml:space="preserve"> </v>
      </c>
      <c r="B20" s="427"/>
      <c r="C20" s="906" t="str">
        <f>IFERROR(VLOOKUP(B20,ImpactOutcomeDisaggData!$B$3:$C$33,2,FALSE)," ")</f>
        <v xml:space="preserve"> </v>
      </c>
      <c r="D20" s="907"/>
      <c r="E20" s="906" t="str">
        <f t="shared" si="0"/>
        <v/>
      </c>
      <c r="F20" s="908"/>
      <c r="G20" s="603"/>
      <c r="H20" s="603"/>
      <c r="I20" s="603"/>
      <c r="J20" s="1558"/>
      <c r="K20" s="603"/>
      <c r="L20" s="748"/>
      <c r="M20" s="603"/>
      <c r="N20" s="603"/>
      <c r="O20" s="603"/>
      <c r="P20" s="603"/>
      <c r="Q20" s="603"/>
      <c r="R20" s="750"/>
      <c r="S20" s="603">
        <f t="shared" si="1"/>
        <v>0</v>
      </c>
      <c r="T20" s="957"/>
    </row>
    <row r="21" spans="1:20" ht="74.25" customHeight="1" x14ac:dyDescent="0.2">
      <c r="A21" s="699" t="str">
        <f>IFERROR(VLOOKUP(Disaggregation_1A!B21,IODissagg,8,FALSE)," ")</f>
        <v xml:space="preserve"> </v>
      </c>
      <c r="B21" s="427"/>
      <c r="C21" s="906" t="str">
        <f>IFERROR(VLOOKUP(B21,ImpactOutcomeDisaggData!$B$3:$C$33,2,FALSE)," ")</f>
        <v xml:space="preserve"> </v>
      </c>
      <c r="D21" s="907"/>
      <c r="E21" s="906" t="str">
        <f t="shared" si="0"/>
        <v/>
      </c>
      <c r="F21" s="908"/>
      <c r="G21" s="603"/>
      <c r="H21" s="603"/>
      <c r="I21" s="603"/>
      <c r="J21" s="1558"/>
      <c r="K21" s="603"/>
      <c r="L21" s="748"/>
      <c r="M21" s="603"/>
      <c r="N21" s="603"/>
      <c r="O21" s="603"/>
      <c r="P21" s="603"/>
      <c r="Q21" s="603"/>
      <c r="R21" s="750"/>
      <c r="S21" s="603">
        <f t="shared" si="1"/>
        <v>0</v>
      </c>
      <c r="T21" s="957"/>
    </row>
    <row r="22" spans="1:20" ht="74.25" customHeight="1" x14ac:dyDescent="0.2">
      <c r="A22" s="699" t="str">
        <f>IFERROR(VLOOKUP(Disaggregation_1A!B22,IODissagg,8,FALSE)," ")</f>
        <v xml:space="preserve"> </v>
      </c>
      <c r="B22" s="427"/>
      <c r="C22" s="906" t="str">
        <f>IFERROR(VLOOKUP(B22,ImpactOutcomeDisaggData!$B$3:$C$33,2,FALSE)," ")</f>
        <v xml:space="preserve"> </v>
      </c>
      <c r="D22" s="907"/>
      <c r="E22" s="906" t="str">
        <f t="shared" si="0"/>
        <v/>
      </c>
      <c r="F22" s="908"/>
      <c r="G22" s="603"/>
      <c r="H22" s="603"/>
      <c r="I22" s="603"/>
      <c r="J22" s="1558"/>
      <c r="K22" s="603"/>
      <c r="L22" s="748"/>
      <c r="M22" s="603"/>
      <c r="N22" s="603"/>
      <c r="O22" s="603"/>
      <c r="P22" s="603"/>
      <c r="Q22" s="603"/>
      <c r="R22" s="750"/>
      <c r="S22" s="603">
        <f t="shared" si="1"/>
        <v>0</v>
      </c>
      <c r="T22" s="957"/>
    </row>
    <row r="23" spans="1:20" ht="74.25" customHeight="1" x14ac:dyDescent="0.2">
      <c r="A23" s="699" t="str">
        <f>IFERROR(VLOOKUP(Disaggregation_1A!B23,IODissagg,8,FALSE)," ")</f>
        <v xml:space="preserve"> </v>
      </c>
      <c r="B23" s="427"/>
      <c r="C23" s="906" t="str">
        <f>IFERROR(VLOOKUP(B23,ImpactOutcomeDisaggData!$B$3:$C$33,2,FALSE)," ")</f>
        <v xml:space="preserve"> </v>
      </c>
      <c r="D23" s="907"/>
      <c r="E23" s="906" t="str">
        <f t="shared" si="0"/>
        <v/>
      </c>
      <c r="F23" s="908"/>
      <c r="G23" s="603"/>
      <c r="H23" s="603"/>
      <c r="I23" s="603"/>
      <c r="J23" s="1558"/>
      <c r="K23" s="603"/>
      <c r="L23" s="748"/>
      <c r="M23" s="603"/>
      <c r="N23" s="603"/>
      <c r="O23" s="603"/>
      <c r="P23" s="603"/>
      <c r="Q23" s="603"/>
      <c r="R23" s="750"/>
      <c r="S23" s="603">
        <f t="shared" si="1"/>
        <v>0</v>
      </c>
      <c r="T23" s="957"/>
    </row>
    <row r="24" spans="1:20" ht="74.25" customHeight="1" x14ac:dyDescent="0.2">
      <c r="A24" s="699" t="str">
        <f>IFERROR(VLOOKUP(Disaggregation_1A!B24,IODissagg,8,FALSE)," ")</f>
        <v xml:space="preserve"> </v>
      </c>
      <c r="B24" s="427"/>
      <c r="C24" s="906" t="str">
        <f>IFERROR(VLOOKUP(B24,ImpactOutcomeDisaggData!$B$3:$C$33,2,FALSE)," ")</f>
        <v xml:space="preserve"> </v>
      </c>
      <c r="D24" s="907"/>
      <c r="E24" s="906" t="str">
        <f t="shared" si="0"/>
        <v/>
      </c>
      <c r="F24" s="908"/>
      <c r="G24" s="603"/>
      <c r="H24" s="603"/>
      <c r="I24" s="603"/>
      <c r="J24" s="1558"/>
      <c r="K24" s="603"/>
      <c r="L24" s="748"/>
      <c r="M24" s="603"/>
      <c r="N24" s="603"/>
      <c r="O24" s="603"/>
      <c r="P24" s="603"/>
      <c r="Q24" s="603"/>
      <c r="R24" s="750"/>
      <c r="S24" s="603">
        <f t="shared" si="1"/>
        <v>0</v>
      </c>
      <c r="T24" s="957"/>
    </row>
    <row r="25" spans="1:20" ht="74.25" customHeight="1" x14ac:dyDescent="0.2">
      <c r="A25" s="699" t="str">
        <f>IFERROR(VLOOKUP(Disaggregation_1A!B25,IODissagg,8,FALSE)," ")</f>
        <v xml:space="preserve"> </v>
      </c>
      <c r="B25" s="427"/>
      <c r="C25" s="906" t="str">
        <f>IFERROR(VLOOKUP(B25,ImpactOutcomeDisaggData!$B$3:$C$33,2,FALSE)," ")</f>
        <v xml:space="preserve"> </v>
      </c>
      <c r="D25" s="907"/>
      <c r="E25" s="906" t="str">
        <f t="shared" si="0"/>
        <v/>
      </c>
      <c r="F25" s="908"/>
      <c r="G25" s="603"/>
      <c r="H25" s="603"/>
      <c r="I25" s="603"/>
      <c r="J25" s="1558"/>
      <c r="K25" s="603"/>
      <c r="L25" s="748"/>
      <c r="M25" s="603"/>
      <c r="N25" s="603"/>
      <c r="O25" s="603"/>
      <c r="P25" s="603"/>
      <c r="Q25" s="603"/>
      <c r="R25" s="750"/>
      <c r="S25" s="603">
        <f t="shared" ref="S25:S30" si="2">P25</f>
        <v>0</v>
      </c>
      <c r="T25" s="957"/>
    </row>
    <row r="26" spans="1:20" ht="74.25" customHeight="1" x14ac:dyDescent="0.2">
      <c r="A26" s="699" t="str">
        <f>IFERROR(VLOOKUP(Disaggregation_1A!B26,IODissagg,8,FALSE)," ")</f>
        <v xml:space="preserve"> </v>
      </c>
      <c r="B26" s="427"/>
      <c r="C26" s="906" t="str">
        <f>IFERROR(VLOOKUP(B26,ImpactOutcomeDisaggData!$B$3:$C$33,2,FALSE)," ")</f>
        <v xml:space="preserve"> </v>
      </c>
      <c r="D26" s="907"/>
      <c r="E26" s="906" t="str">
        <f t="shared" si="0"/>
        <v/>
      </c>
      <c r="F26" s="908"/>
      <c r="G26" s="603"/>
      <c r="H26" s="603"/>
      <c r="I26" s="603"/>
      <c r="J26" s="1558"/>
      <c r="K26" s="603"/>
      <c r="L26" s="748"/>
      <c r="M26" s="603"/>
      <c r="N26" s="603"/>
      <c r="O26" s="603"/>
      <c r="P26" s="603"/>
      <c r="Q26" s="603"/>
      <c r="R26" s="750"/>
      <c r="S26" s="603">
        <f t="shared" si="2"/>
        <v>0</v>
      </c>
      <c r="T26" s="957"/>
    </row>
    <row r="27" spans="1:20" ht="74.25" customHeight="1" x14ac:dyDescent="0.2">
      <c r="A27" s="699" t="str">
        <f>IFERROR(VLOOKUP(Disaggregation_1A!B27,IODissagg,8,FALSE)," ")</f>
        <v xml:space="preserve"> </v>
      </c>
      <c r="B27" s="427"/>
      <c r="C27" s="906" t="str">
        <f>IFERROR(VLOOKUP(B27,ImpactOutcomeDisaggData!$B$3:$C$33,2,FALSE)," ")</f>
        <v xml:space="preserve"> </v>
      </c>
      <c r="D27" s="907"/>
      <c r="E27" s="906" t="str">
        <f t="shared" si="0"/>
        <v/>
      </c>
      <c r="F27" s="908"/>
      <c r="G27" s="603"/>
      <c r="H27" s="603"/>
      <c r="I27" s="603"/>
      <c r="J27" s="1558"/>
      <c r="K27" s="603"/>
      <c r="L27" s="748"/>
      <c r="M27" s="603"/>
      <c r="N27" s="603"/>
      <c r="O27" s="603"/>
      <c r="P27" s="603"/>
      <c r="Q27" s="603"/>
      <c r="R27" s="750"/>
      <c r="S27" s="603">
        <f t="shared" si="2"/>
        <v>0</v>
      </c>
      <c r="T27" s="957"/>
    </row>
    <row r="28" spans="1:20" ht="74.25" customHeight="1" x14ac:dyDescent="0.2">
      <c r="A28" s="699" t="str">
        <f>IFERROR(VLOOKUP(Disaggregation_1A!B28,IODissagg,8,FALSE)," ")</f>
        <v xml:space="preserve"> </v>
      </c>
      <c r="B28" s="427"/>
      <c r="C28" s="906" t="str">
        <f>IFERROR(VLOOKUP(B28,ImpactOutcomeDisaggData!$B$3:$C$33,2,FALSE)," ")</f>
        <v xml:space="preserve"> </v>
      </c>
      <c r="D28" s="907"/>
      <c r="E28" s="906" t="str">
        <f t="shared" si="0"/>
        <v/>
      </c>
      <c r="F28" s="908"/>
      <c r="G28" s="603"/>
      <c r="H28" s="603"/>
      <c r="I28" s="603"/>
      <c r="J28" s="1558"/>
      <c r="K28" s="603"/>
      <c r="L28" s="748"/>
      <c r="M28" s="603"/>
      <c r="N28" s="603"/>
      <c r="O28" s="603"/>
      <c r="P28" s="603"/>
      <c r="Q28" s="603"/>
      <c r="R28" s="750"/>
      <c r="S28" s="603">
        <f t="shared" si="2"/>
        <v>0</v>
      </c>
      <c r="T28" s="957"/>
    </row>
    <row r="29" spans="1:20" ht="74.25" customHeight="1" x14ac:dyDescent="0.2">
      <c r="A29" s="699" t="str">
        <f>IFERROR(VLOOKUP(Disaggregation_1A!B29,IODissagg,8,FALSE)," ")</f>
        <v xml:space="preserve"> </v>
      </c>
      <c r="B29" s="427"/>
      <c r="C29" s="906" t="str">
        <f>IFERROR(VLOOKUP(B29,ImpactOutcomeDisaggData!$B$3:$C$33,2,FALSE)," ")</f>
        <v xml:space="preserve"> </v>
      </c>
      <c r="D29" s="907"/>
      <c r="E29" s="906" t="str">
        <f t="shared" si="0"/>
        <v/>
      </c>
      <c r="F29" s="908"/>
      <c r="G29" s="603"/>
      <c r="H29" s="603"/>
      <c r="I29" s="603"/>
      <c r="J29" s="1558"/>
      <c r="K29" s="603"/>
      <c r="L29" s="748"/>
      <c r="M29" s="603"/>
      <c r="N29" s="603"/>
      <c r="O29" s="603"/>
      <c r="P29" s="603"/>
      <c r="Q29" s="603"/>
      <c r="R29" s="750"/>
      <c r="S29" s="603">
        <f t="shared" si="2"/>
        <v>0</v>
      </c>
      <c r="T29" s="957"/>
    </row>
    <row r="30" spans="1:20" ht="74.25" customHeight="1" x14ac:dyDescent="0.2">
      <c r="A30" s="699" t="str">
        <f>IFERROR(VLOOKUP(Disaggregation_1A!B30,IODissagg,8,FALSE)," ")</f>
        <v xml:space="preserve"> </v>
      </c>
      <c r="B30" s="427"/>
      <c r="C30" s="906" t="str">
        <f>IFERROR(VLOOKUP(B30,ImpactOutcomeDisaggData!$B$3:$C$33,2,FALSE)," ")</f>
        <v xml:space="preserve"> </v>
      </c>
      <c r="D30" s="907"/>
      <c r="E30" s="906" t="str">
        <f t="shared" si="0"/>
        <v/>
      </c>
      <c r="F30" s="908"/>
      <c r="G30" s="603"/>
      <c r="H30" s="603"/>
      <c r="I30" s="603"/>
      <c r="J30" s="1558"/>
      <c r="K30" s="603"/>
      <c r="L30" s="748"/>
      <c r="M30" s="603"/>
      <c r="N30" s="603"/>
      <c r="O30" s="603"/>
      <c r="P30" s="603"/>
      <c r="Q30" s="603"/>
      <c r="R30" s="931"/>
      <c r="S30" s="603">
        <f t="shared" si="2"/>
        <v>0</v>
      </c>
      <c r="T30" s="957"/>
    </row>
    <row r="31" spans="1:20" ht="74.25" customHeight="1" x14ac:dyDescent="0.2">
      <c r="A31" s="699" t="str">
        <f>IFERROR(VLOOKUP(Disaggregation_1A!B31,IODissagg,8,FALSE)," ")</f>
        <v xml:space="preserve"> </v>
      </c>
      <c r="B31" s="427"/>
      <c r="C31" s="906" t="str">
        <f>IFERROR(VLOOKUP(B31,ImpactOutcomeDisaggData!$B$3:$C$33,2,FALSE)," ")</f>
        <v xml:space="preserve"> </v>
      </c>
      <c r="D31" s="907"/>
      <c r="E31" s="906" t="str">
        <f t="shared" si="0"/>
        <v/>
      </c>
      <c r="F31" s="908"/>
      <c r="G31" s="603"/>
      <c r="H31" s="603"/>
      <c r="I31" s="603"/>
      <c r="J31" s="1558"/>
      <c r="K31" s="603"/>
      <c r="L31" s="748"/>
      <c r="M31" s="603"/>
      <c r="N31" s="603"/>
      <c r="O31" s="603"/>
      <c r="P31" s="603"/>
      <c r="Q31" s="603"/>
      <c r="R31" s="931"/>
      <c r="S31" s="603">
        <f t="shared" ref="S31:S39" si="3">P31</f>
        <v>0</v>
      </c>
      <c r="T31" s="957"/>
    </row>
    <row r="32" spans="1:20" ht="74.25" customHeight="1" x14ac:dyDescent="0.2">
      <c r="A32" s="699" t="str">
        <f>IFERROR(VLOOKUP(Disaggregation_1A!B32,IODissagg,8,FALSE)," ")</f>
        <v xml:space="preserve"> </v>
      </c>
      <c r="B32" s="427"/>
      <c r="C32" s="906" t="str">
        <f>IFERROR(VLOOKUP(B32,ImpactOutcomeDisaggData!$B$3:$C$33,2,FALSE)," ")</f>
        <v xml:space="preserve"> </v>
      </c>
      <c r="D32" s="907"/>
      <c r="E32" s="906" t="str">
        <f t="shared" si="0"/>
        <v/>
      </c>
      <c r="F32" s="908"/>
      <c r="G32" s="603"/>
      <c r="H32" s="603"/>
      <c r="I32" s="603"/>
      <c r="J32" s="1558"/>
      <c r="K32" s="603"/>
      <c r="L32" s="748"/>
      <c r="M32" s="603"/>
      <c r="N32" s="603"/>
      <c r="O32" s="603"/>
      <c r="P32" s="603"/>
      <c r="Q32" s="603"/>
      <c r="R32" s="931"/>
      <c r="S32" s="603">
        <f t="shared" si="3"/>
        <v>0</v>
      </c>
      <c r="T32" s="957"/>
    </row>
    <row r="33" spans="1:20" ht="74.25" customHeight="1" x14ac:dyDescent="0.2">
      <c r="A33" s="699" t="str">
        <f>IFERROR(VLOOKUP(Disaggregation_1A!B33,IODissagg,8,FALSE)," ")</f>
        <v xml:space="preserve"> </v>
      </c>
      <c r="B33" s="427"/>
      <c r="C33" s="906" t="str">
        <f>IFERROR(VLOOKUP(B33,ImpactOutcomeDisaggData!$B$3:$C$33,2,FALSE)," ")</f>
        <v xml:space="preserve"> </v>
      </c>
      <c r="D33" s="907"/>
      <c r="E33" s="906" t="str">
        <f t="shared" si="0"/>
        <v/>
      </c>
      <c r="F33" s="908"/>
      <c r="G33" s="603"/>
      <c r="H33" s="603"/>
      <c r="I33" s="603"/>
      <c r="J33" s="1558"/>
      <c r="K33" s="603"/>
      <c r="L33" s="748"/>
      <c r="M33" s="603"/>
      <c r="N33" s="603"/>
      <c r="O33" s="603"/>
      <c r="P33" s="603"/>
      <c r="Q33" s="603"/>
      <c r="R33" s="931"/>
      <c r="S33" s="603">
        <f t="shared" si="3"/>
        <v>0</v>
      </c>
      <c r="T33" s="957"/>
    </row>
    <row r="34" spans="1:20" ht="74.25" customHeight="1" x14ac:dyDescent="0.2">
      <c r="A34" s="699" t="str">
        <f>IFERROR(VLOOKUP(Disaggregation_1A!B34,IODissagg,8,FALSE)," ")</f>
        <v xml:space="preserve"> </v>
      </c>
      <c r="B34" s="427"/>
      <c r="C34" s="906" t="str">
        <f>IFERROR(VLOOKUP(B34,ImpactOutcomeDisaggData!$B$3:$C$33,2,FALSE)," ")</f>
        <v xml:space="preserve"> </v>
      </c>
      <c r="D34" s="907"/>
      <c r="E34" s="906" t="str">
        <f t="shared" si="0"/>
        <v/>
      </c>
      <c r="F34" s="908"/>
      <c r="G34" s="603"/>
      <c r="H34" s="603"/>
      <c r="I34" s="603"/>
      <c r="J34" s="1558"/>
      <c r="K34" s="603"/>
      <c r="L34" s="748"/>
      <c r="M34" s="603"/>
      <c r="N34" s="603"/>
      <c r="O34" s="603"/>
      <c r="P34" s="603"/>
      <c r="Q34" s="603"/>
      <c r="R34" s="931"/>
      <c r="S34" s="603">
        <f t="shared" si="3"/>
        <v>0</v>
      </c>
      <c r="T34" s="957"/>
    </row>
    <row r="35" spans="1:20" ht="74.25" customHeight="1" x14ac:dyDescent="0.2">
      <c r="A35" s="699" t="str">
        <f>IFERROR(VLOOKUP(Disaggregation_1A!B35,IODissagg,8,FALSE)," ")</f>
        <v xml:space="preserve"> </v>
      </c>
      <c r="B35" s="427"/>
      <c r="C35" s="906" t="str">
        <f>IFERROR(VLOOKUP(B35,ImpactOutcomeDisaggData!$B$3:$C$33,2,FALSE)," ")</f>
        <v xml:space="preserve"> </v>
      </c>
      <c r="D35" s="907"/>
      <c r="E35" s="906" t="str">
        <f t="shared" si="0"/>
        <v/>
      </c>
      <c r="F35" s="908"/>
      <c r="G35" s="603"/>
      <c r="H35" s="603"/>
      <c r="I35" s="603"/>
      <c r="J35" s="1558"/>
      <c r="K35" s="603"/>
      <c r="L35" s="748"/>
      <c r="M35" s="603"/>
      <c r="N35" s="603"/>
      <c r="O35" s="603"/>
      <c r="P35" s="603"/>
      <c r="Q35" s="603"/>
      <c r="R35" s="931"/>
      <c r="S35" s="603">
        <f t="shared" si="3"/>
        <v>0</v>
      </c>
      <c r="T35" s="957"/>
    </row>
    <row r="36" spans="1:20" ht="74.25" customHeight="1" x14ac:dyDescent="0.2">
      <c r="A36" s="699" t="str">
        <f>IFERROR(VLOOKUP(Disaggregation_1A!B36,IODissagg,8,FALSE)," ")</f>
        <v xml:space="preserve"> </v>
      </c>
      <c r="B36" s="427"/>
      <c r="C36" s="906" t="str">
        <f>IFERROR(VLOOKUP(B36,ImpactOutcomeDisaggData!$B$3:$C$33,2,FALSE)," ")</f>
        <v xml:space="preserve"> </v>
      </c>
      <c r="D36" s="907"/>
      <c r="E36" s="906" t="str">
        <f t="shared" si="0"/>
        <v/>
      </c>
      <c r="F36" s="908"/>
      <c r="G36" s="603"/>
      <c r="H36" s="603"/>
      <c r="I36" s="603"/>
      <c r="J36" s="1558"/>
      <c r="K36" s="603"/>
      <c r="L36" s="748"/>
      <c r="M36" s="603"/>
      <c r="N36" s="603"/>
      <c r="O36" s="603"/>
      <c r="P36" s="603"/>
      <c r="Q36" s="603"/>
      <c r="R36" s="931"/>
      <c r="S36" s="603">
        <f t="shared" si="3"/>
        <v>0</v>
      </c>
      <c r="T36" s="957"/>
    </row>
    <row r="37" spans="1:20" ht="74.25" customHeight="1" x14ac:dyDescent="0.2">
      <c r="A37" s="699" t="str">
        <f>IFERROR(VLOOKUP(Disaggregation_1A!B37,IODissagg,8,FALSE)," ")</f>
        <v xml:space="preserve"> </v>
      </c>
      <c r="B37" s="427"/>
      <c r="C37" s="906" t="str">
        <f>IFERROR(VLOOKUP(B37,ImpactOutcomeDisaggData!$B$3:$C$33,2,FALSE)," ")</f>
        <v xml:space="preserve"> </v>
      </c>
      <c r="D37" s="907"/>
      <c r="E37" s="906" t="str">
        <f t="shared" si="0"/>
        <v/>
      </c>
      <c r="F37" s="908"/>
      <c r="G37" s="603"/>
      <c r="H37" s="603"/>
      <c r="I37" s="603"/>
      <c r="J37" s="1558"/>
      <c r="K37" s="603"/>
      <c r="L37" s="748"/>
      <c r="M37" s="603"/>
      <c r="N37" s="603"/>
      <c r="O37" s="603"/>
      <c r="P37" s="603"/>
      <c r="Q37" s="603"/>
      <c r="R37" s="931"/>
      <c r="S37" s="603">
        <f t="shared" si="3"/>
        <v>0</v>
      </c>
      <c r="T37" s="957"/>
    </row>
    <row r="38" spans="1:20" ht="74.25" customHeight="1" x14ac:dyDescent="0.2">
      <c r="A38" s="699" t="str">
        <f>IFERROR(VLOOKUP(Disaggregation_1A!B38,IODissagg,8,FALSE)," ")</f>
        <v xml:space="preserve"> </v>
      </c>
      <c r="B38" s="427"/>
      <c r="C38" s="906" t="str">
        <f>IFERROR(VLOOKUP(B38,ImpactOutcomeDisaggData!$B$3:$C$33,2,FALSE)," ")</f>
        <v xml:space="preserve"> </v>
      </c>
      <c r="D38" s="907"/>
      <c r="E38" s="906" t="str">
        <f t="shared" si="0"/>
        <v/>
      </c>
      <c r="F38" s="908"/>
      <c r="G38" s="603"/>
      <c r="H38" s="603"/>
      <c r="I38" s="603"/>
      <c r="J38" s="1558"/>
      <c r="K38" s="603"/>
      <c r="L38" s="748"/>
      <c r="M38" s="603"/>
      <c r="N38" s="603"/>
      <c r="O38" s="603"/>
      <c r="P38" s="603"/>
      <c r="Q38" s="603"/>
      <c r="R38" s="931"/>
      <c r="S38" s="603">
        <f t="shared" si="3"/>
        <v>0</v>
      </c>
      <c r="T38" s="957"/>
    </row>
    <row r="39" spans="1:20" ht="74.25" customHeight="1" x14ac:dyDescent="0.2">
      <c r="A39" s="699" t="str">
        <f>IFERROR(VLOOKUP(Disaggregation_1A!B39,IODissagg,8,FALSE)," ")</f>
        <v xml:space="preserve"> </v>
      </c>
      <c r="B39" s="427"/>
      <c r="C39" s="906" t="str">
        <f>IFERROR(VLOOKUP(B39,ImpactOutcomeDisaggData!$B$3:$C$33,2,FALSE)," ")</f>
        <v xml:space="preserve"> </v>
      </c>
      <c r="D39" s="907"/>
      <c r="E39" s="906" t="str">
        <f t="shared" si="0"/>
        <v/>
      </c>
      <c r="F39" s="908"/>
      <c r="G39" s="603"/>
      <c r="H39" s="603"/>
      <c r="I39" s="603"/>
      <c r="J39" s="1558"/>
      <c r="K39" s="603"/>
      <c r="L39" s="748"/>
      <c r="M39" s="603"/>
      <c r="N39" s="603"/>
      <c r="O39" s="603"/>
      <c r="P39" s="603"/>
      <c r="Q39" s="603"/>
      <c r="R39" s="931"/>
      <c r="S39" s="603">
        <f t="shared" si="3"/>
        <v>0</v>
      </c>
      <c r="T39" s="957"/>
    </row>
    <row r="40" spans="1:20" ht="74.25" customHeight="1" x14ac:dyDescent="0.2">
      <c r="A40" s="699" t="str">
        <f>IFERROR(VLOOKUP(Disaggregation_1A!B40,IODissagg,8,FALSE)," ")</f>
        <v xml:space="preserve"> </v>
      </c>
      <c r="B40" s="427"/>
      <c r="C40" s="906" t="str">
        <f>IFERROR(VLOOKUP(B40,ImpactOutcomeDisaggData!$B$3:$C$33,2,FALSE)," ")</f>
        <v xml:space="preserve"> </v>
      </c>
      <c r="D40" s="907"/>
      <c r="E40" s="906" t="str">
        <f t="shared" si="0"/>
        <v/>
      </c>
      <c r="F40" s="908"/>
      <c r="G40" s="603"/>
      <c r="H40" s="603"/>
      <c r="I40" s="603"/>
      <c r="J40" s="1558"/>
      <c r="K40" s="603"/>
      <c r="L40" s="748"/>
      <c r="M40" s="603"/>
      <c r="N40" s="603"/>
      <c r="O40" s="603"/>
      <c r="P40" s="603"/>
      <c r="Q40" s="603"/>
      <c r="R40" s="750"/>
      <c r="S40" s="603">
        <f>P40</f>
        <v>0</v>
      </c>
      <c r="T40" s="957"/>
    </row>
    <row r="41" spans="1:20" ht="74.25" customHeight="1" x14ac:dyDescent="0.2">
      <c r="A41" s="455" t="str">
        <f>_xlfn.IFNA(VLOOKUP(Disaggregation_1A!B41,IODissagg,8,FALSE)," ")</f>
        <v xml:space="preserve"> </v>
      </c>
      <c r="B41" s="455"/>
      <c r="C41" s="455" t="str">
        <f>_xlfn.IFNA(VLOOKUP(B41,ImpactOutcomeDisaggData!B30:C57,2,FALSE)," ")</f>
        <v xml:space="preserve"> </v>
      </c>
      <c r="D41" s="455"/>
      <c r="E41" s="455" t="str">
        <f t="shared" ref="E41:E60" si="4">SUBSTITUTE(CONCATENATE($C41,$D41)," ","")</f>
        <v/>
      </c>
      <c r="F41" s="455"/>
      <c r="G41" s="453"/>
      <c r="H41" s="455"/>
      <c r="I41" s="453"/>
      <c r="J41" s="455"/>
      <c r="K41" s="453"/>
      <c r="L41" s="455"/>
      <c r="M41" s="453"/>
      <c r="N41" s="455"/>
      <c r="O41" s="453"/>
      <c r="P41" s="453"/>
      <c r="Q41" s="455"/>
      <c r="R41" s="454"/>
      <c r="S41" s="648"/>
      <c r="T41" s="454"/>
    </row>
    <row r="42" spans="1:20" ht="74.25" customHeight="1" x14ac:dyDescent="0.2">
      <c r="A42" s="455" t="str">
        <f>_xlfn.IFNA(VLOOKUP(Disaggregation_1A!B42,IODissagg,8,FALSE)," ")</f>
        <v xml:space="preserve"> </v>
      </c>
      <c r="B42" s="455"/>
      <c r="C42" s="455" t="str">
        <f>_xlfn.IFNA(VLOOKUP(B42,ImpactOutcomeDisaggData!B31:C58,2,FALSE)," ")</f>
        <v xml:space="preserve"> </v>
      </c>
      <c r="D42" s="455"/>
      <c r="E42" s="455" t="str">
        <f t="shared" si="4"/>
        <v/>
      </c>
      <c r="F42" s="455"/>
      <c r="G42" s="453"/>
      <c r="H42" s="455"/>
      <c r="I42" s="453"/>
      <c r="J42" s="455"/>
      <c r="K42" s="453"/>
      <c r="L42" s="455"/>
      <c r="M42" s="453"/>
      <c r="N42" s="455"/>
      <c r="O42" s="453"/>
      <c r="P42" s="453"/>
      <c r="Q42" s="455"/>
      <c r="R42" s="454"/>
      <c r="S42" s="648"/>
      <c r="T42" s="454"/>
    </row>
    <row r="43" spans="1:20" ht="74.25" customHeight="1" x14ac:dyDescent="0.2">
      <c r="A43" s="455" t="str">
        <f>_xlfn.IFNA(VLOOKUP(Disaggregation_1A!B43,IODissagg,8,FALSE)," ")</f>
        <v xml:space="preserve"> </v>
      </c>
      <c r="B43" s="455"/>
      <c r="C43" s="455" t="str">
        <f>_xlfn.IFNA(VLOOKUP(B43,ImpactOutcomeDisaggData!B32:C59,2,FALSE)," ")</f>
        <v xml:space="preserve"> </v>
      </c>
      <c r="D43" s="455"/>
      <c r="E43" s="455" t="str">
        <f t="shared" si="4"/>
        <v/>
      </c>
      <c r="F43" s="455"/>
      <c r="G43" s="453"/>
      <c r="H43" s="455"/>
      <c r="I43" s="453"/>
      <c r="J43" s="455"/>
      <c r="K43" s="453"/>
      <c r="L43" s="455"/>
      <c r="M43" s="453"/>
      <c r="N43" s="455"/>
      <c r="O43" s="453"/>
      <c r="P43" s="453"/>
      <c r="Q43" s="455"/>
      <c r="R43" s="454"/>
      <c r="S43" s="648"/>
      <c r="T43" s="454"/>
    </row>
    <row r="44" spans="1:20" ht="74.25" customHeight="1" x14ac:dyDescent="0.2">
      <c r="A44" s="455" t="str">
        <f>_xlfn.IFNA(VLOOKUP(Disaggregation_1A!B44,IODissagg,8,FALSE)," ")</f>
        <v xml:space="preserve"> </v>
      </c>
      <c r="B44" s="455"/>
      <c r="C44" s="455" t="str">
        <f>_xlfn.IFNA(VLOOKUP(B44,ImpactOutcomeDisaggData!B32:C60,2,FALSE)," ")</f>
        <v xml:space="preserve"> </v>
      </c>
      <c r="D44" s="455"/>
      <c r="E44" s="455" t="str">
        <f t="shared" si="4"/>
        <v/>
      </c>
      <c r="F44" s="455"/>
      <c r="G44" s="453"/>
      <c r="H44" s="455"/>
      <c r="I44" s="453"/>
      <c r="J44" s="455"/>
      <c r="K44" s="453"/>
      <c r="L44" s="455"/>
      <c r="M44" s="453"/>
      <c r="N44" s="455"/>
      <c r="O44" s="453"/>
      <c r="P44" s="453"/>
      <c r="Q44" s="455"/>
      <c r="R44" s="454"/>
      <c r="S44" s="648"/>
      <c r="T44" s="454"/>
    </row>
    <row r="45" spans="1:20" ht="74.25" customHeight="1" x14ac:dyDescent="0.2">
      <c r="A45" s="455" t="str">
        <f>_xlfn.IFNA(VLOOKUP(Disaggregation_1A!B45,IODissagg,8,FALSE)," ")</f>
        <v xml:space="preserve"> </v>
      </c>
      <c r="B45" s="455"/>
      <c r="C45" s="455" t="str">
        <f>_xlfn.IFNA(VLOOKUP(B45,ImpactOutcomeDisaggData!B32:C61,2,FALSE)," ")</f>
        <v xml:space="preserve"> </v>
      </c>
      <c r="D45" s="455"/>
      <c r="E45" s="455" t="str">
        <f t="shared" si="4"/>
        <v/>
      </c>
      <c r="F45" s="455"/>
      <c r="G45" s="453"/>
      <c r="H45" s="455"/>
      <c r="I45" s="453"/>
      <c r="J45" s="455"/>
      <c r="K45" s="453"/>
      <c r="L45" s="455"/>
      <c r="M45" s="453"/>
      <c r="N45" s="455"/>
      <c r="O45" s="453"/>
      <c r="P45" s="453"/>
      <c r="Q45" s="455"/>
      <c r="R45" s="454"/>
      <c r="S45" s="648"/>
      <c r="T45" s="454"/>
    </row>
    <row r="46" spans="1:20" ht="74.25" customHeight="1" x14ac:dyDescent="0.2">
      <c r="A46" s="455" t="str">
        <f>_xlfn.IFNA(VLOOKUP(Disaggregation_1A!B46,IODissagg,8,FALSE)," ")</f>
        <v xml:space="preserve"> </v>
      </c>
      <c r="B46" s="455"/>
      <c r="C46" s="455" t="str">
        <f>_xlfn.IFNA(VLOOKUP(B46,ImpactOutcomeDisaggData!B33:C62,2,FALSE)," ")</f>
        <v xml:space="preserve"> </v>
      </c>
      <c r="D46" s="455"/>
      <c r="E46" s="455" t="str">
        <f t="shared" si="4"/>
        <v/>
      </c>
      <c r="F46" s="455"/>
      <c r="G46" s="453"/>
      <c r="H46" s="455"/>
      <c r="I46" s="453"/>
      <c r="J46" s="455"/>
      <c r="K46" s="453"/>
      <c r="L46" s="455"/>
      <c r="M46" s="453"/>
      <c r="N46" s="455"/>
      <c r="O46" s="453"/>
      <c r="P46" s="453"/>
      <c r="Q46" s="455"/>
      <c r="R46" s="454"/>
      <c r="S46" s="648"/>
      <c r="T46" s="454"/>
    </row>
    <row r="47" spans="1:20" ht="74.25" customHeight="1" x14ac:dyDescent="0.2">
      <c r="A47" s="455" t="str">
        <f>_xlfn.IFNA(VLOOKUP(Disaggregation_1A!B47,IODissagg,8,FALSE)," ")</f>
        <v xml:space="preserve"> </v>
      </c>
      <c r="B47" s="455"/>
      <c r="C47" s="455" t="str">
        <f>_xlfn.IFNA(VLOOKUP(B47,ImpactOutcomeDisaggData!B34:C63,2,FALSE)," ")</f>
        <v xml:space="preserve"> </v>
      </c>
      <c r="D47" s="455"/>
      <c r="E47" s="455" t="str">
        <f t="shared" si="4"/>
        <v/>
      </c>
      <c r="F47" s="455"/>
      <c r="G47" s="453"/>
      <c r="H47" s="455"/>
      <c r="I47" s="453"/>
      <c r="J47" s="455"/>
      <c r="K47" s="453"/>
      <c r="L47" s="455"/>
      <c r="M47" s="453"/>
      <c r="N47" s="455"/>
      <c r="O47" s="453"/>
      <c r="P47" s="453"/>
      <c r="Q47" s="455"/>
      <c r="R47" s="454"/>
      <c r="S47" s="648"/>
      <c r="T47" s="454"/>
    </row>
    <row r="48" spans="1:20" ht="74.25" customHeight="1" x14ac:dyDescent="0.2">
      <c r="A48" s="455" t="str">
        <f>_xlfn.IFNA(VLOOKUP(Disaggregation_1A!B48,IODissagg,8,FALSE)," ")</f>
        <v xml:space="preserve"> </v>
      </c>
      <c r="B48" s="455"/>
      <c r="C48" s="455" t="str">
        <f>_xlfn.IFNA(VLOOKUP(B48,ImpactOutcomeDisaggData!B35:C64,2,FALSE)," ")</f>
        <v xml:space="preserve"> </v>
      </c>
      <c r="D48" s="455"/>
      <c r="E48" s="455" t="str">
        <f t="shared" si="4"/>
        <v/>
      </c>
      <c r="F48" s="455"/>
      <c r="G48" s="453"/>
      <c r="H48" s="455"/>
      <c r="I48" s="453"/>
      <c r="J48" s="455"/>
      <c r="K48" s="453"/>
      <c r="L48" s="455"/>
      <c r="M48" s="453"/>
      <c r="N48" s="455"/>
      <c r="O48" s="453"/>
      <c r="P48" s="453"/>
      <c r="Q48" s="455"/>
      <c r="R48" s="454"/>
      <c r="S48" s="648"/>
      <c r="T48" s="454"/>
    </row>
    <row r="49" spans="1:20" ht="74.25" customHeight="1" x14ac:dyDescent="0.2">
      <c r="A49" s="455" t="str">
        <f>_xlfn.IFNA(VLOOKUP(Disaggregation_1A!B49,IODissagg,8,FALSE)," ")</f>
        <v xml:space="preserve"> </v>
      </c>
      <c r="B49" s="455"/>
      <c r="C49" s="455" t="str">
        <f>_xlfn.IFNA(VLOOKUP(B49,ImpactOutcomeDisaggData!B36:C65,2,FALSE)," ")</f>
        <v xml:space="preserve"> </v>
      </c>
      <c r="D49" s="455"/>
      <c r="E49" s="455" t="str">
        <f t="shared" si="4"/>
        <v/>
      </c>
      <c r="F49" s="455"/>
      <c r="G49" s="453"/>
      <c r="H49" s="455"/>
      <c r="I49" s="453"/>
      <c r="J49" s="455"/>
      <c r="K49" s="453"/>
      <c r="L49" s="455"/>
      <c r="M49" s="453"/>
      <c r="N49" s="455"/>
      <c r="O49" s="453"/>
      <c r="P49" s="453"/>
      <c r="Q49" s="455"/>
      <c r="R49" s="454"/>
      <c r="S49" s="648"/>
      <c r="T49" s="454"/>
    </row>
    <row r="50" spans="1:20" ht="74.25" customHeight="1" x14ac:dyDescent="0.2">
      <c r="A50" s="455" t="str">
        <f>_xlfn.IFNA(VLOOKUP(Disaggregation_1A!B50,IODissagg,8,FALSE)," ")</f>
        <v xml:space="preserve"> </v>
      </c>
      <c r="B50" s="455"/>
      <c r="C50" s="455" t="str">
        <f>_xlfn.IFNA(VLOOKUP(B50,ImpactOutcomeDisaggData!B37:C66,2,FALSE)," ")</f>
        <v xml:space="preserve"> </v>
      </c>
      <c r="D50" s="455"/>
      <c r="E50" s="455" t="str">
        <f t="shared" si="4"/>
        <v/>
      </c>
      <c r="F50" s="455"/>
      <c r="G50" s="453"/>
      <c r="H50" s="455"/>
      <c r="I50" s="453"/>
      <c r="J50" s="455"/>
      <c r="K50" s="453"/>
      <c r="L50" s="455"/>
      <c r="M50" s="453"/>
      <c r="N50" s="455"/>
      <c r="O50" s="453"/>
      <c r="P50" s="453"/>
      <c r="Q50" s="455"/>
      <c r="R50" s="454"/>
      <c r="S50" s="648"/>
      <c r="T50" s="454"/>
    </row>
    <row r="51" spans="1:20" ht="74.25" customHeight="1" x14ac:dyDescent="0.2">
      <c r="A51" s="455" t="str">
        <f>_xlfn.IFNA(VLOOKUP(Disaggregation_1A!B51,IODissagg,8,FALSE)," ")</f>
        <v xml:space="preserve"> </v>
      </c>
      <c r="B51" s="455"/>
      <c r="C51" s="455" t="str">
        <f>_xlfn.IFNA(VLOOKUP(B51,ImpactOutcomeDisaggData!B38:C67,2,FALSE)," ")</f>
        <v xml:space="preserve"> </v>
      </c>
      <c r="D51" s="455"/>
      <c r="E51" s="455" t="str">
        <f t="shared" si="4"/>
        <v/>
      </c>
      <c r="F51" s="455"/>
      <c r="G51" s="453"/>
      <c r="H51" s="455"/>
      <c r="I51" s="453"/>
      <c r="J51" s="455"/>
      <c r="K51" s="453"/>
      <c r="L51" s="455"/>
      <c r="M51" s="453"/>
      <c r="N51" s="455"/>
      <c r="O51" s="453"/>
      <c r="P51" s="453"/>
      <c r="Q51" s="455"/>
      <c r="R51" s="454"/>
      <c r="S51" s="648"/>
      <c r="T51" s="454"/>
    </row>
    <row r="52" spans="1:20" ht="74.25" customHeight="1" x14ac:dyDescent="0.2">
      <c r="A52" s="455" t="str">
        <f>_xlfn.IFNA(VLOOKUP(Disaggregation_1A!B52,IODissagg,8,FALSE)," ")</f>
        <v xml:space="preserve"> </v>
      </c>
      <c r="B52" s="455"/>
      <c r="C52" s="455" t="str">
        <f>_xlfn.IFNA(VLOOKUP(B52,ImpactOutcomeDisaggData!B39:C68,2,FALSE)," ")</f>
        <v xml:space="preserve"> </v>
      </c>
      <c r="D52" s="455"/>
      <c r="E52" s="455" t="str">
        <f t="shared" si="4"/>
        <v/>
      </c>
      <c r="F52" s="455"/>
      <c r="G52" s="453"/>
      <c r="H52" s="455"/>
      <c r="I52" s="453"/>
      <c r="J52" s="455"/>
      <c r="K52" s="453"/>
      <c r="L52" s="455"/>
      <c r="M52" s="453"/>
      <c r="N52" s="455"/>
      <c r="O52" s="453"/>
      <c r="P52" s="453"/>
      <c r="Q52" s="455"/>
      <c r="R52" s="454"/>
      <c r="S52" s="648"/>
      <c r="T52" s="454"/>
    </row>
    <row r="53" spans="1:20" ht="74.25" customHeight="1" x14ac:dyDescent="0.2">
      <c r="A53" s="455" t="str">
        <f>_xlfn.IFNA(VLOOKUP(Disaggregation_1A!B53,IODissagg,8,FALSE)," ")</f>
        <v xml:space="preserve"> </v>
      </c>
      <c r="B53" s="455"/>
      <c r="C53" s="455" t="str">
        <f>_xlfn.IFNA(VLOOKUP(B53,ImpactOutcomeDisaggData!B40:C69,2,FALSE)," ")</f>
        <v xml:space="preserve"> </v>
      </c>
      <c r="D53" s="455"/>
      <c r="E53" s="455" t="str">
        <f t="shared" si="4"/>
        <v/>
      </c>
      <c r="F53" s="455"/>
      <c r="G53" s="453"/>
      <c r="H53" s="455"/>
      <c r="I53" s="453"/>
      <c r="J53" s="455"/>
      <c r="K53" s="453"/>
      <c r="L53" s="455"/>
      <c r="M53" s="453"/>
      <c r="N53" s="455"/>
      <c r="O53" s="453"/>
      <c r="P53" s="453"/>
      <c r="Q53" s="455"/>
      <c r="R53" s="454"/>
      <c r="S53" s="648"/>
      <c r="T53" s="454"/>
    </row>
    <row r="54" spans="1:20" ht="74.25" customHeight="1" x14ac:dyDescent="0.2">
      <c r="A54" s="455" t="str">
        <f>_xlfn.IFNA(VLOOKUP(Disaggregation_1A!B54,IODissagg,8,FALSE)," ")</f>
        <v xml:space="preserve"> </v>
      </c>
      <c r="B54" s="455"/>
      <c r="C54" s="455" t="str">
        <f>_xlfn.IFNA(VLOOKUP(B54,ImpactOutcomeDisaggData!B41:C70,2,FALSE)," ")</f>
        <v xml:space="preserve"> </v>
      </c>
      <c r="D54" s="455"/>
      <c r="E54" s="455" t="str">
        <f t="shared" si="4"/>
        <v/>
      </c>
      <c r="F54" s="455"/>
      <c r="G54" s="453"/>
      <c r="H54" s="455"/>
      <c r="I54" s="453"/>
      <c r="J54" s="455"/>
      <c r="K54" s="453"/>
      <c r="L54" s="455"/>
      <c r="M54" s="453"/>
      <c r="N54" s="455"/>
      <c r="O54" s="453"/>
      <c r="P54" s="453"/>
      <c r="Q54" s="455"/>
      <c r="R54" s="454"/>
      <c r="S54" s="648"/>
      <c r="T54" s="454"/>
    </row>
    <row r="55" spans="1:20" ht="74.25" customHeight="1" x14ac:dyDescent="0.2">
      <c r="A55" s="455" t="str">
        <f>_xlfn.IFNA(VLOOKUP(Disaggregation_1A!B55,IODissagg,8,FALSE)," ")</f>
        <v xml:space="preserve"> </v>
      </c>
      <c r="B55" s="455"/>
      <c r="C55" s="455" t="str">
        <f>_xlfn.IFNA(VLOOKUP(B55,ImpactOutcomeDisaggData!B42:C71,2,FALSE)," ")</f>
        <v xml:space="preserve"> </v>
      </c>
      <c r="D55" s="455"/>
      <c r="E55" s="455" t="str">
        <f t="shared" si="4"/>
        <v/>
      </c>
      <c r="F55" s="455"/>
      <c r="G55" s="453"/>
      <c r="H55" s="455"/>
      <c r="I55" s="453"/>
      <c r="J55" s="455"/>
      <c r="K55" s="453"/>
      <c r="L55" s="455"/>
      <c r="M55" s="453"/>
      <c r="N55" s="455"/>
      <c r="O55" s="453"/>
      <c r="P55" s="453"/>
      <c r="Q55" s="455"/>
      <c r="R55" s="454"/>
      <c r="S55" s="648"/>
      <c r="T55" s="454"/>
    </row>
    <row r="56" spans="1:20" ht="74.25" customHeight="1" x14ac:dyDescent="0.2">
      <c r="A56" s="455" t="str">
        <f>_xlfn.IFNA(VLOOKUP(Disaggregation_1A!B56,IODissagg,8,FALSE)," ")</f>
        <v xml:space="preserve"> </v>
      </c>
      <c r="B56" s="455"/>
      <c r="C56" s="455" t="str">
        <f>_xlfn.IFNA(VLOOKUP(B56,ImpactOutcomeDisaggData!B43:C72,2,FALSE)," ")</f>
        <v xml:space="preserve"> </v>
      </c>
      <c r="D56" s="455"/>
      <c r="E56" s="455" t="str">
        <f t="shared" si="4"/>
        <v/>
      </c>
      <c r="F56" s="455"/>
      <c r="G56" s="453"/>
      <c r="H56" s="455"/>
      <c r="I56" s="453"/>
      <c r="J56" s="455"/>
      <c r="K56" s="453"/>
      <c r="L56" s="455"/>
      <c r="M56" s="453"/>
      <c r="N56" s="455"/>
      <c r="O56" s="453"/>
      <c r="P56" s="453"/>
      <c r="Q56" s="455"/>
      <c r="R56" s="454"/>
      <c r="S56" s="648"/>
      <c r="T56" s="454"/>
    </row>
    <row r="57" spans="1:20" ht="74.25" customHeight="1" x14ac:dyDescent="0.2">
      <c r="A57" s="455" t="str">
        <f>_xlfn.IFNA(VLOOKUP(Disaggregation_1A!B57,IODissagg,8,FALSE)," ")</f>
        <v xml:space="preserve"> </v>
      </c>
      <c r="B57" s="455"/>
      <c r="C57" s="455" t="str">
        <f>_xlfn.IFNA(VLOOKUP(B57,ImpactOutcomeDisaggData!B44:C73,2,FALSE)," ")</f>
        <v xml:space="preserve"> </v>
      </c>
      <c r="D57" s="455"/>
      <c r="E57" s="455" t="str">
        <f t="shared" si="4"/>
        <v/>
      </c>
      <c r="F57" s="455"/>
      <c r="G57" s="453"/>
      <c r="H57" s="455"/>
      <c r="I57" s="453"/>
      <c r="J57" s="455"/>
      <c r="K57" s="453"/>
      <c r="L57" s="455"/>
      <c r="M57" s="453"/>
      <c r="N57" s="455"/>
      <c r="O57" s="453"/>
      <c r="P57" s="453"/>
      <c r="Q57" s="455"/>
      <c r="R57" s="454"/>
      <c r="S57" s="648"/>
      <c r="T57" s="454"/>
    </row>
    <row r="58" spans="1:20" ht="74.25" customHeight="1" x14ac:dyDescent="0.2">
      <c r="A58" s="455" t="str">
        <f>_xlfn.IFNA(VLOOKUP(Disaggregation_1A!B58,IODissagg,8,FALSE)," ")</f>
        <v xml:space="preserve"> </v>
      </c>
      <c r="B58" s="455"/>
      <c r="C58" s="455" t="str">
        <f>_xlfn.IFNA(VLOOKUP(B58,ImpactOutcomeDisaggData!B45:C74,2,FALSE)," ")</f>
        <v xml:space="preserve"> </v>
      </c>
      <c r="D58" s="455"/>
      <c r="E58" s="455" t="str">
        <f t="shared" si="4"/>
        <v/>
      </c>
      <c r="F58" s="455"/>
      <c r="G58" s="453"/>
      <c r="H58" s="455"/>
      <c r="I58" s="453"/>
      <c r="J58" s="455"/>
      <c r="K58" s="453"/>
      <c r="L58" s="455"/>
      <c r="M58" s="453"/>
      <c r="N58" s="455"/>
      <c r="O58" s="453"/>
      <c r="P58" s="453"/>
      <c r="Q58" s="455"/>
      <c r="R58" s="454"/>
      <c r="S58" s="648"/>
      <c r="T58" s="454"/>
    </row>
    <row r="59" spans="1:20" ht="74.25" customHeight="1" x14ac:dyDescent="0.2">
      <c r="A59" s="455" t="str">
        <f>_xlfn.IFNA(VLOOKUP(Disaggregation_1A!B59,IODissagg,8,FALSE)," ")</f>
        <v xml:space="preserve"> </v>
      </c>
      <c r="B59" s="455"/>
      <c r="C59" s="455" t="str">
        <f>_xlfn.IFNA(VLOOKUP(B59,ImpactOutcomeDisaggData!B46:C75,2,FALSE)," ")</f>
        <v xml:space="preserve"> </v>
      </c>
      <c r="D59" s="455"/>
      <c r="E59" s="455" t="str">
        <f t="shared" si="4"/>
        <v/>
      </c>
      <c r="F59" s="455"/>
      <c r="G59" s="453"/>
      <c r="H59" s="455"/>
      <c r="I59" s="453"/>
      <c r="J59" s="455"/>
      <c r="K59" s="453"/>
      <c r="L59" s="455"/>
      <c r="M59" s="453"/>
      <c r="N59" s="455"/>
      <c r="O59" s="453"/>
      <c r="P59" s="453"/>
      <c r="Q59" s="455"/>
      <c r="R59" s="454"/>
      <c r="S59" s="648"/>
      <c r="T59" s="454"/>
    </row>
    <row r="60" spans="1:20" ht="74.25" customHeight="1" x14ac:dyDescent="0.2">
      <c r="A60" s="455" t="str">
        <f>_xlfn.IFNA(VLOOKUP(Disaggregation_1A!B60,IODissagg,8,FALSE)," ")</f>
        <v xml:space="preserve"> </v>
      </c>
      <c r="B60" s="455"/>
      <c r="C60" s="455" t="str">
        <f>_xlfn.IFNA(VLOOKUP(B60,ImpactOutcomeDisaggData!B47:C76,2,FALSE)," ")</f>
        <v xml:space="preserve"> </v>
      </c>
      <c r="D60" s="455"/>
      <c r="E60" s="455" t="str">
        <f t="shared" si="4"/>
        <v/>
      </c>
      <c r="F60" s="455"/>
      <c r="G60" s="453"/>
      <c r="H60" s="455"/>
      <c r="I60" s="453"/>
      <c r="J60" s="455"/>
      <c r="K60" s="453"/>
      <c r="L60" s="455"/>
      <c r="M60" s="453"/>
      <c r="N60" s="455"/>
      <c r="O60" s="453"/>
      <c r="P60" s="453"/>
      <c r="Q60" s="455"/>
      <c r="R60" s="454"/>
      <c r="S60" s="648"/>
      <c r="T60" s="650"/>
    </row>
    <row r="61" spans="1:20" ht="57" customHeight="1" x14ac:dyDescent="0.2">
      <c r="A61" s="455" t="str">
        <f>_xlfn.IFNA(VLOOKUP(Disaggregation_1A!B61,IODissagg,8,FALSE)," ")</f>
        <v xml:space="preserve"> </v>
      </c>
      <c r="B61" s="455"/>
      <c r="C61" s="455" t="str">
        <f>_xlfn.IFNA(VLOOKUP(B61,ImpactOutcomeDisaggData!B48:C77,2,FALSE),"")</f>
        <v/>
      </c>
      <c r="D61" s="455"/>
      <c r="E61" s="455"/>
      <c r="F61" s="455"/>
      <c r="G61" s="453"/>
      <c r="H61" s="455"/>
      <c r="I61" s="453"/>
      <c r="J61" s="455"/>
      <c r="K61" s="453"/>
      <c r="L61" s="455"/>
      <c r="M61" s="453"/>
      <c r="N61" s="455"/>
      <c r="O61" s="453"/>
      <c r="P61" s="453"/>
      <c r="Q61" s="455"/>
      <c r="R61" s="454"/>
      <c r="S61" s="648"/>
      <c r="T61" s="650"/>
    </row>
    <row r="62" spans="1:20" ht="57" customHeight="1" x14ac:dyDescent="0.2">
      <c r="A62" s="455" t="str">
        <f>_xlfn.IFNA(VLOOKUP(Disaggregation_1A!B62,IODissagg,8,FALSE)," ")</f>
        <v xml:space="preserve"> </v>
      </c>
      <c r="B62" s="455"/>
      <c r="C62" s="455" t="str">
        <f>_xlfn.IFNA(VLOOKUP(B62,ImpactOutcomeDisaggData!B49:C78,2,FALSE),"")</f>
        <v/>
      </c>
      <c r="D62" s="455"/>
      <c r="E62" s="455"/>
      <c r="F62" s="455"/>
      <c r="G62" s="453"/>
      <c r="H62" s="455"/>
      <c r="I62" s="453"/>
      <c r="J62" s="455"/>
      <c r="K62" s="453"/>
      <c r="L62" s="455"/>
      <c r="M62" s="453"/>
      <c r="N62" s="455"/>
      <c r="O62" s="453"/>
      <c r="P62" s="453"/>
      <c r="Q62" s="455"/>
      <c r="R62" s="454"/>
      <c r="S62" s="648"/>
      <c r="T62" s="453"/>
    </row>
    <row r="63" spans="1:20" ht="57" customHeight="1" x14ac:dyDescent="0.2">
      <c r="A63" s="455" t="str">
        <f>_xlfn.IFNA(VLOOKUP(Disaggregation_1A!B63,IODissagg,8,FALSE)," ")</f>
        <v xml:space="preserve"> </v>
      </c>
      <c r="B63" s="455"/>
      <c r="C63" s="455" t="str">
        <f>_xlfn.IFNA(VLOOKUP(B63,ImpactOutcomeDisaggData!B50:C79,2,FALSE),"")</f>
        <v/>
      </c>
      <c r="D63" s="455"/>
      <c r="E63" s="455"/>
      <c r="F63" s="455"/>
      <c r="G63" s="453"/>
      <c r="H63" s="455"/>
      <c r="I63" s="453"/>
      <c r="J63" s="455"/>
      <c r="K63" s="453"/>
      <c r="L63" s="455"/>
      <c r="M63" s="453"/>
      <c r="N63" s="455"/>
      <c r="O63" s="453"/>
      <c r="P63" s="453"/>
      <c r="Q63" s="455"/>
      <c r="R63" s="454"/>
      <c r="S63" s="648"/>
      <c r="T63" s="453"/>
    </row>
    <row r="64" spans="1:20" ht="57" customHeight="1" x14ac:dyDescent="0.2">
      <c r="A64" s="455" t="str">
        <f>_xlfn.IFNA(VLOOKUP(Disaggregation_1A!B64,IODissagg,8,FALSE)," ")</f>
        <v xml:space="preserve"> </v>
      </c>
      <c r="B64" s="455"/>
      <c r="C64" s="455" t="str">
        <f>_xlfn.IFNA(VLOOKUP(B64,ImpactOutcomeDisaggData!B51:C80,2,FALSE),"")</f>
        <v/>
      </c>
      <c r="D64" s="455"/>
      <c r="E64" s="455"/>
      <c r="F64" s="455"/>
      <c r="G64" s="453"/>
      <c r="H64" s="455"/>
      <c r="I64" s="453"/>
      <c r="J64" s="455"/>
      <c r="K64" s="453"/>
      <c r="L64" s="455"/>
      <c r="M64" s="453"/>
      <c r="N64" s="455"/>
      <c r="O64" s="453"/>
      <c r="P64" s="453"/>
      <c r="Q64" s="455"/>
      <c r="R64" s="454"/>
      <c r="S64" s="648"/>
      <c r="T64" s="453"/>
    </row>
    <row r="65" spans="1:19" ht="57" customHeight="1" x14ac:dyDescent="0.2">
      <c r="A65" s="455" t="str">
        <f>_xlfn.IFNA(VLOOKUP(Disaggregation_1A!E65,ImpactOutcomeDisaggData!E52:I81,5,FALSE)," ")</f>
        <v xml:space="preserve"> </v>
      </c>
      <c r="B65" s="455"/>
      <c r="C65" s="453" t="str">
        <f>_xlfn.IFNA(VLOOKUP(B65,ImpactOutcomeDisaggData!B52:C81,2,FALSE),"")</f>
        <v/>
      </c>
      <c r="D65" s="453"/>
      <c r="E65" s="453"/>
      <c r="F65" s="453"/>
      <c r="G65" s="453"/>
      <c r="H65" s="453"/>
      <c r="I65" s="453"/>
      <c r="J65" s="453"/>
      <c r="K65" s="453"/>
      <c r="L65" s="453"/>
      <c r="M65" s="453"/>
      <c r="N65" s="453"/>
      <c r="O65" s="453"/>
      <c r="R65" s="438"/>
      <c r="S65" s="649"/>
    </row>
    <row r="66" spans="1:19" ht="57" customHeight="1" x14ac:dyDescent="0.2">
      <c r="A66" s="456" t="str">
        <f>_xlfn.IFNA(VLOOKUP(Disaggregation_1A!E66,ImpactOutcomeDisaggData!E53:I82,5,FALSE)," ")</f>
        <v xml:space="preserve"> </v>
      </c>
      <c r="B66" s="455"/>
      <c r="C66" s="453" t="str">
        <f>_xlfn.IFNA(VLOOKUP(B66,ImpactOutcomeDisaggData!B53:C82,2,FALSE),"")</f>
        <v/>
      </c>
      <c r="D66" s="453"/>
      <c r="E66" s="453"/>
      <c r="F66" s="453"/>
      <c r="G66" s="453"/>
      <c r="H66" s="453"/>
      <c r="I66" s="453"/>
      <c r="J66" s="453"/>
      <c r="K66" s="453"/>
      <c r="L66" s="453"/>
      <c r="M66" s="453"/>
      <c r="N66" s="453"/>
      <c r="O66" s="453"/>
      <c r="R66" s="438"/>
      <c r="S66" s="649"/>
    </row>
    <row r="67" spans="1:19" ht="57" customHeight="1" x14ac:dyDescent="0.2">
      <c r="A67" s="456" t="str">
        <f>_xlfn.IFNA(VLOOKUP(Disaggregation_1A!E67,ImpactOutcomeDisaggData!E54:I83,5,FALSE)," ")</f>
        <v xml:space="preserve"> </v>
      </c>
      <c r="B67" s="455"/>
      <c r="C67" s="453" t="str">
        <f>_xlfn.IFNA(VLOOKUP(B67,ImpactOutcomeDisaggData!B54:C83,2,FALSE),"")</f>
        <v/>
      </c>
      <c r="D67" s="453"/>
      <c r="E67" s="453"/>
      <c r="F67" s="453"/>
      <c r="G67" s="453"/>
      <c r="H67" s="453"/>
      <c r="I67" s="453"/>
      <c r="J67" s="453"/>
      <c r="K67" s="453"/>
      <c r="L67" s="453"/>
      <c r="M67" s="453"/>
      <c r="N67" s="453"/>
      <c r="O67" s="453"/>
      <c r="R67" s="438"/>
      <c r="S67" s="649"/>
    </row>
    <row r="68" spans="1:19" ht="57" customHeight="1" x14ac:dyDescent="0.2">
      <c r="A68" s="456" t="str">
        <f>_xlfn.IFNA(VLOOKUP(Disaggregation_1A!E68,ImpactOutcomeDisaggData!E55:I84,5,FALSE)," ")</f>
        <v xml:space="preserve"> </v>
      </c>
      <c r="B68" s="455"/>
      <c r="C68" s="453" t="str">
        <f>_xlfn.IFNA(VLOOKUP(B68,ImpactOutcomeDisaggData!B55:C84,2,FALSE),"")</f>
        <v/>
      </c>
      <c r="D68" s="453"/>
      <c r="E68" s="453"/>
      <c r="F68" s="453"/>
      <c r="G68" s="453"/>
      <c r="H68" s="453"/>
      <c r="I68" s="453"/>
      <c r="J68" s="453"/>
      <c r="K68" s="453"/>
      <c r="L68" s="453"/>
      <c r="M68" s="453"/>
      <c r="N68" s="453"/>
      <c r="O68" s="453"/>
      <c r="R68" s="438"/>
      <c r="S68" s="649"/>
    </row>
    <row r="69" spans="1:19" ht="57" customHeight="1" x14ac:dyDescent="0.2">
      <c r="A69" s="456" t="str">
        <f>_xlfn.IFNA(VLOOKUP(Disaggregation_1A!E69,ImpactOutcomeDisaggData!E56:I85,5,FALSE)," ")</f>
        <v xml:space="preserve"> </v>
      </c>
      <c r="B69" s="455"/>
      <c r="C69" s="453" t="str">
        <f>_xlfn.IFNA(VLOOKUP(B69,ImpactOutcomeDisaggData!B56:C85,2,FALSE),"")</f>
        <v/>
      </c>
      <c r="D69" s="453"/>
      <c r="E69" s="453"/>
      <c r="F69" s="453"/>
      <c r="G69" s="453"/>
      <c r="H69" s="453"/>
      <c r="I69" s="453"/>
      <c r="J69" s="453"/>
      <c r="K69" s="453"/>
      <c r="L69" s="453"/>
      <c r="M69" s="453"/>
      <c r="N69" s="453"/>
      <c r="O69" s="453"/>
      <c r="S69" s="649"/>
    </row>
    <row r="70" spans="1:19" ht="57" customHeight="1" x14ac:dyDescent="0.2">
      <c r="A70" s="456" t="str">
        <f>_xlfn.IFNA(VLOOKUP(Disaggregation_1A!E70,ImpactOutcomeDisaggData!E57:I86,5,FALSE)," ")</f>
        <v xml:space="preserve"> </v>
      </c>
      <c r="B70" s="455"/>
      <c r="C70" s="453" t="str">
        <f>_xlfn.IFNA(VLOOKUP(B70,ImpactOutcomeDisaggData!B57:C86,2,FALSE),"")</f>
        <v/>
      </c>
      <c r="D70" s="453"/>
      <c r="E70" s="453"/>
      <c r="F70" s="453"/>
      <c r="G70" s="453"/>
      <c r="H70" s="453"/>
      <c r="I70" s="453"/>
      <c r="J70" s="453"/>
      <c r="K70" s="453"/>
      <c r="L70" s="453"/>
      <c r="M70" s="453"/>
      <c r="N70" s="453"/>
      <c r="O70" s="453"/>
      <c r="S70" s="649"/>
    </row>
    <row r="71" spans="1:19" ht="57" customHeight="1" x14ac:dyDescent="0.2">
      <c r="A71" s="456" t="str">
        <f>_xlfn.IFNA(VLOOKUP(Disaggregation_1A!E71,ImpactOutcomeDisaggData!E58:I87,5,FALSE)," ")</f>
        <v xml:space="preserve"> </v>
      </c>
      <c r="B71" s="455"/>
      <c r="C71" s="453" t="str">
        <f>_xlfn.IFNA(VLOOKUP(B71,ImpactOutcomeDisaggData!B58:C87,2,FALSE),"")</f>
        <v/>
      </c>
      <c r="D71" s="453"/>
      <c r="E71" s="453"/>
      <c r="F71" s="453"/>
      <c r="G71" s="453"/>
      <c r="H71" s="453"/>
      <c r="I71" s="453"/>
      <c r="J71" s="453"/>
      <c r="K71" s="453"/>
      <c r="L71" s="453"/>
      <c r="M71" s="453"/>
      <c r="N71" s="453"/>
      <c r="O71" s="453"/>
      <c r="S71" s="649"/>
    </row>
    <row r="72" spans="1:19" ht="57" customHeight="1" x14ac:dyDescent="0.2">
      <c r="A72" s="456" t="str">
        <f>_xlfn.IFNA(VLOOKUP(Disaggregation_1A!E72,ImpactOutcomeDisaggData!E59:I88,5,FALSE)," ")</f>
        <v xml:space="preserve"> </v>
      </c>
      <c r="B72" s="455"/>
      <c r="C72" s="453" t="str">
        <f>_xlfn.IFNA(VLOOKUP(B72,ImpactOutcomeDisaggData!B59:C88,2,FALSE),"")</f>
        <v/>
      </c>
      <c r="D72" s="453"/>
      <c r="E72" s="453"/>
      <c r="F72" s="453"/>
      <c r="G72" s="453"/>
      <c r="H72" s="453"/>
      <c r="I72" s="453"/>
      <c r="J72" s="453"/>
      <c r="K72" s="453"/>
      <c r="L72" s="453"/>
      <c r="M72" s="453"/>
      <c r="N72" s="453"/>
      <c r="O72" s="453"/>
      <c r="S72" s="649"/>
    </row>
    <row r="73" spans="1:19" ht="57" customHeight="1" x14ac:dyDescent="0.2">
      <c r="A73" s="456" t="str">
        <f>_xlfn.IFNA(VLOOKUP(Disaggregation_1A!E73,ImpactOutcomeDisaggData!E60:I89,5,FALSE)," ")</f>
        <v xml:space="preserve"> </v>
      </c>
      <c r="B73" s="455"/>
      <c r="C73" s="453" t="str">
        <f>_xlfn.IFNA(VLOOKUP(B73,ImpactOutcomeDisaggData!B60:C89,2,FALSE),"")</f>
        <v/>
      </c>
      <c r="D73" s="453"/>
      <c r="E73" s="453"/>
      <c r="F73" s="453"/>
      <c r="G73" s="453"/>
      <c r="H73" s="453"/>
      <c r="I73" s="453"/>
      <c r="J73" s="453"/>
      <c r="K73" s="453"/>
      <c r="L73" s="453"/>
      <c r="M73" s="453"/>
      <c r="N73" s="453"/>
      <c r="O73" s="453"/>
      <c r="S73" s="649"/>
    </row>
    <row r="74" spans="1:19" ht="57" customHeight="1" x14ac:dyDescent="0.2">
      <c r="A74" s="456" t="str">
        <f>_xlfn.IFNA(VLOOKUP(Disaggregation_1A!E74,ImpactOutcomeDisaggData!E61:I90,5,FALSE)," ")</f>
        <v xml:space="preserve"> </v>
      </c>
      <c r="B74" s="455"/>
      <c r="C74" s="453" t="str">
        <f>_xlfn.IFNA(VLOOKUP(B74,ImpactOutcomeDisaggData!B61:C90,2,FALSE),"")</f>
        <v/>
      </c>
      <c r="D74" s="453"/>
      <c r="E74" s="453"/>
      <c r="F74" s="453"/>
      <c r="G74" s="453"/>
      <c r="H74" s="453"/>
      <c r="I74" s="453"/>
      <c r="J74" s="453"/>
      <c r="K74" s="453"/>
      <c r="L74" s="453"/>
      <c r="M74" s="453"/>
      <c r="N74" s="453"/>
      <c r="O74" s="453"/>
      <c r="S74" s="649"/>
    </row>
    <row r="75" spans="1:19" ht="57" customHeight="1" x14ac:dyDescent="0.2">
      <c r="A75" s="456" t="str">
        <f>_xlfn.IFNA(VLOOKUP(Disaggregation_1A!E75,ImpactOutcomeDisaggData!E62:I91,5,FALSE)," ")</f>
        <v xml:space="preserve"> </v>
      </c>
      <c r="B75" s="455"/>
      <c r="C75" s="453" t="str">
        <f>_xlfn.IFNA(VLOOKUP(B75,ImpactOutcomeDisaggData!B62:C91,2,FALSE),"")</f>
        <v/>
      </c>
      <c r="D75" s="453"/>
      <c r="E75" s="453"/>
      <c r="F75" s="453"/>
      <c r="G75" s="453"/>
      <c r="H75" s="453"/>
      <c r="I75" s="453"/>
      <c r="J75" s="453"/>
      <c r="K75" s="453"/>
      <c r="L75" s="453"/>
      <c r="M75" s="453"/>
      <c r="N75" s="453"/>
      <c r="O75" s="453"/>
      <c r="S75" s="649"/>
    </row>
    <row r="76" spans="1:19" ht="57" customHeight="1" x14ac:dyDescent="0.2">
      <c r="A76" s="456" t="str">
        <f>_xlfn.IFNA(VLOOKUP(Disaggregation_1A!E76,ImpactOutcomeDisaggData!E63:I92,5,FALSE)," ")</f>
        <v xml:space="preserve"> </v>
      </c>
      <c r="B76" s="455"/>
      <c r="C76" s="453" t="str">
        <f>_xlfn.IFNA(VLOOKUP(B76,ImpactOutcomeDisaggData!B63:C92,2,FALSE),"")</f>
        <v/>
      </c>
      <c r="D76" s="453"/>
      <c r="E76" s="453"/>
      <c r="F76" s="453"/>
      <c r="G76" s="453"/>
      <c r="H76" s="453"/>
      <c r="I76" s="453"/>
      <c r="J76" s="453"/>
      <c r="K76" s="453"/>
      <c r="L76" s="453"/>
      <c r="M76" s="453"/>
      <c r="N76" s="453"/>
      <c r="O76" s="453"/>
      <c r="S76" s="649"/>
    </row>
    <row r="77" spans="1:19" ht="57" customHeight="1" x14ac:dyDescent="0.2">
      <c r="A77" s="456" t="str">
        <f>_xlfn.IFNA(VLOOKUP(Disaggregation_1A!E77,ImpactOutcomeDisaggData!E64:I93,5,FALSE)," ")</f>
        <v xml:space="preserve"> </v>
      </c>
      <c r="B77" s="455"/>
      <c r="C77" s="453" t="str">
        <f>_xlfn.IFNA(VLOOKUP(B77,ImpactOutcomeDisaggData!B64:C93,2,FALSE),"")</f>
        <v/>
      </c>
      <c r="D77" s="453"/>
      <c r="E77" s="453"/>
      <c r="F77" s="453"/>
      <c r="G77" s="453"/>
      <c r="H77" s="453"/>
      <c r="I77" s="453"/>
      <c r="J77" s="453"/>
      <c r="K77" s="453"/>
      <c r="L77" s="453"/>
      <c r="M77" s="453"/>
      <c r="N77" s="453"/>
      <c r="O77" s="453"/>
      <c r="S77" s="649"/>
    </row>
    <row r="78" spans="1:19" ht="57" customHeight="1" x14ac:dyDescent="0.2">
      <c r="A78" s="456" t="str">
        <f>_xlfn.IFNA(VLOOKUP(Disaggregation_1A!E78,ImpactOutcomeDisaggData!E65:I94,5,FALSE)," ")</f>
        <v xml:space="preserve"> </v>
      </c>
      <c r="B78" s="455"/>
      <c r="C78" s="453" t="str">
        <f>_xlfn.IFNA(VLOOKUP(B78,ImpactOutcomeDisaggData!B65:C94,2,FALSE),"")</f>
        <v/>
      </c>
      <c r="D78" s="453"/>
      <c r="E78" s="453"/>
      <c r="F78" s="453"/>
      <c r="G78" s="453"/>
      <c r="H78" s="453"/>
      <c r="I78" s="453"/>
      <c r="J78" s="453"/>
      <c r="K78" s="453"/>
      <c r="L78" s="453"/>
      <c r="M78" s="453"/>
      <c r="N78" s="453"/>
      <c r="O78" s="453"/>
      <c r="S78" s="649"/>
    </row>
    <row r="79" spans="1:19" ht="57" customHeight="1" x14ac:dyDescent="0.2">
      <c r="A79" s="456" t="str">
        <f>_xlfn.IFNA(VLOOKUP(Disaggregation_1A!E79,ImpactOutcomeDisaggData!E66:I95,5,FALSE)," ")</f>
        <v xml:space="preserve"> </v>
      </c>
      <c r="B79" s="455"/>
      <c r="C79" s="453" t="str">
        <f>_xlfn.IFNA(VLOOKUP(B79,ImpactOutcomeDisaggData!B66:C95,2,FALSE),"")</f>
        <v/>
      </c>
      <c r="D79" s="453"/>
      <c r="E79" s="453"/>
      <c r="F79" s="453"/>
      <c r="G79" s="453"/>
      <c r="H79" s="453"/>
      <c r="I79" s="453"/>
      <c r="J79" s="453"/>
      <c r="K79" s="453"/>
      <c r="L79" s="453"/>
      <c r="M79" s="453"/>
      <c r="N79" s="453"/>
      <c r="O79" s="453"/>
      <c r="S79" s="649"/>
    </row>
    <row r="80" spans="1:19" ht="57" customHeight="1" x14ac:dyDescent="0.2">
      <c r="A80" s="456" t="str">
        <f>_xlfn.IFNA(VLOOKUP(Disaggregation_1A!E80,ImpactOutcomeDisaggData!E67:I96,5,FALSE)," ")</f>
        <v xml:space="preserve"> </v>
      </c>
      <c r="B80" s="455"/>
      <c r="C80" s="453" t="str">
        <f>_xlfn.IFNA(VLOOKUP(B80,ImpactOutcomeDisaggData!B67:C96,2,FALSE),"")</f>
        <v/>
      </c>
      <c r="D80" s="453"/>
      <c r="E80" s="453"/>
      <c r="F80" s="453"/>
      <c r="G80" s="453"/>
      <c r="H80" s="453"/>
      <c r="I80" s="453"/>
      <c r="J80" s="453"/>
      <c r="K80" s="453"/>
      <c r="L80" s="453"/>
      <c r="M80" s="453"/>
      <c r="N80" s="453"/>
      <c r="O80" s="453"/>
      <c r="S80" s="649"/>
    </row>
    <row r="81" spans="1:15" ht="57" customHeight="1" x14ac:dyDescent="0.2">
      <c r="A81" s="456" t="str">
        <f>_xlfn.IFNA(VLOOKUP(Disaggregation_1A!E81,ImpactOutcomeDisaggData!E68:I97,5,FALSE)," ")</f>
        <v xml:space="preserve"> </v>
      </c>
      <c r="B81" s="455"/>
      <c r="C81" s="453" t="str">
        <f>_xlfn.IFNA(VLOOKUP(B81,ImpactOutcomeDisaggData!B68:C97,2,FALSE),"")</f>
        <v/>
      </c>
      <c r="D81" s="453"/>
      <c r="E81" s="453"/>
      <c r="F81" s="453"/>
      <c r="G81" s="453"/>
      <c r="H81" s="453"/>
      <c r="I81" s="453"/>
      <c r="J81" s="453"/>
      <c r="K81" s="453"/>
      <c r="L81" s="453"/>
      <c r="M81" s="453"/>
      <c r="N81" s="453"/>
      <c r="O81" s="453"/>
    </row>
    <row r="82" spans="1:15" ht="57" customHeight="1" x14ac:dyDescent="0.2">
      <c r="A82" s="456" t="str">
        <f>_xlfn.IFNA(VLOOKUP(Disaggregation_1A!E82,ImpactOutcomeDisaggData!E69:I98,5,FALSE)," ")</f>
        <v xml:space="preserve"> </v>
      </c>
      <c r="B82" s="455"/>
      <c r="C82" s="453" t="str">
        <f>_xlfn.IFNA(VLOOKUP(B82,ImpactOutcomeDisaggData!B69:C98,2,FALSE),"")</f>
        <v/>
      </c>
      <c r="D82" s="453"/>
      <c r="E82" s="453"/>
      <c r="F82" s="453"/>
      <c r="G82" s="453"/>
      <c r="H82" s="453"/>
      <c r="I82" s="453"/>
      <c r="J82" s="453"/>
      <c r="K82" s="453"/>
      <c r="L82" s="453"/>
      <c r="M82" s="453"/>
      <c r="N82" s="453"/>
      <c r="O82" s="453"/>
    </row>
    <row r="83" spans="1:15" ht="57" customHeight="1" x14ac:dyDescent="0.2">
      <c r="A83" s="456" t="str">
        <f>_xlfn.IFNA(VLOOKUP(Disaggregation_1A!E83,ImpactOutcomeDisaggData!E70:I99,5,FALSE)," ")</f>
        <v xml:space="preserve"> </v>
      </c>
      <c r="B83" s="455"/>
      <c r="C83" s="453" t="str">
        <f>_xlfn.IFNA(VLOOKUP(B83,ImpactOutcomeDisaggData!B70:C99,2,FALSE),"")</f>
        <v/>
      </c>
      <c r="D83" s="453"/>
      <c r="E83" s="453"/>
      <c r="F83" s="453"/>
      <c r="G83" s="453"/>
      <c r="H83" s="453"/>
      <c r="I83" s="453"/>
      <c r="J83" s="453"/>
      <c r="K83" s="453"/>
      <c r="L83" s="453"/>
      <c r="M83" s="453"/>
      <c r="N83" s="453"/>
      <c r="O83" s="453"/>
    </row>
    <row r="84" spans="1:15" ht="57" customHeight="1" x14ac:dyDescent="0.2">
      <c r="A84" s="456" t="str">
        <f>_xlfn.IFNA(VLOOKUP(Disaggregation_1A!E84,ImpactOutcomeDisaggData!E71:I100,5,FALSE)," ")</f>
        <v xml:space="preserve"> </v>
      </c>
      <c r="B84" s="455"/>
      <c r="C84" s="453" t="str">
        <f>_xlfn.IFNA(VLOOKUP(B84,ImpactOutcomeDisaggData!B71:C100,2,FALSE),"")</f>
        <v/>
      </c>
      <c r="D84" s="453"/>
      <c r="E84" s="453"/>
      <c r="F84" s="453"/>
      <c r="G84" s="453"/>
      <c r="H84" s="453"/>
      <c r="I84" s="453"/>
      <c r="J84" s="453"/>
      <c r="K84" s="453"/>
      <c r="L84" s="453"/>
      <c r="M84" s="453"/>
      <c r="N84" s="453"/>
      <c r="O84" s="453"/>
    </row>
    <row r="85" spans="1:15" ht="57" customHeight="1" x14ac:dyDescent="0.2">
      <c r="A85" s="456" t="str">
        <f>_xlfn.IFNA(VLOOKUP(Disaggregation_1A!E85,ImpactOutcomeDisaggData!E72:I101,5,FALSE)," ")</f>
        <v xml:space="preserve"> </v>
      </c>
      <c r="B85" s="455"/>
      <c r="C85" s="453" t="str">
        <f>_xlfn.IFNA(VLOOKUP(B85,ImpactOutcomeDisaggData!B72:C101,2,FALSE),"")</f>
        <v/>
      </c>
      <c r="D85" s="453"/>
      <c r="E85" s="453"/>
      <c r="F85" s="453"/>
      <c r="G85" s="453"/>
      <c r="H85" s="453"/>
      <c r="I85" s="453"/>
      <c r="J85" s="453"/>
      <c r="K85" s="453"/>
      <c r="L85" s="453"/>
      <c r="M85" s="453"/>
      <c r="N85" s="453"/>
      <c r="O85" s="453"/>
    </row>
    <row r="86" spans="1:15" ht="57" customHeight="1" x14ac:dyDescent="0.2">
      <c r="A86" s="456" t="str">
        <f>_xlfn.IFNA(VLOOKUP(Disaggregation_1A!E86,ImpactOutcomeDisaggData!E73:I102,5,FALSE)," ")</f>
        <v xml:space="preserve"> </v>
      </c>
      <c r="B86" s="455"/>
      <c r="C86" s="453" t="str">
        <f>_xlfn.IFNA(VLOOKUP(B86,ImpactOutcomeDisaggData!B73:C102,2,FALSE),"")</f>
        <v/>
      </c>
      <c r="D86" s="453"/>
      <c r="E86" s="453"/>
      <c r="F86" s="453"/>
      <c r="G86" s="453"/>
      <c r="H86" s="453"/>
      <c r="I86" s="453"/>
      <c r="J86" s="453"/>
      <c r="K86" s="453"/>
      <c r="L86" s="453"/>
      <c r="M86" s="453"/>
      <c r="N86" s="453"/>
      <c r="O86" s="453"/>
    </row>
    <row r="87" spans="1:15" ht="57" customHeight="1" x14ac:dyDescent="0.2">
      <c r="A87" s="456" t="str">
        <f>_xlfn.IFNA(VLOOKUP(Disaggregation_1A!E87,ImpactOutcomeDisaggData!E74:I103,5,FALSE)," ")</f>
        <v xml:space="preserve"> </v>
      </c>
      <c r="B87" s="455"/>
      <c r="C87" s="453" t="str">
        <f>_xlfn.IFNA(VLOOKUP(B87,ImpactOutcomeDisaggData!B74:C103,2,FALSE),"")</f>
        <v/>
      </c>
      <c r="D87" s="453"/>
      <c r="E87" s="453"/>
      <c r="F87" s="453"/>
      <c r="G87" s="453"/>
      <c r="H87" s="453"/>
      <c r="I87" s="453"/>
      <c r="J87" s="453"/>
      <c r="K87" s="453"/>
      <c r="L87" s="453"/>
      <c r="M87" s="453"/>
      <c r="N87" s="453"/>
      <c r="O87" s="453"/>
    </row>
    <row r="88" spans="1:15" ht="57" customHeight="1" x14ac:dyDescent="0.2">
      <c r="A88" s="456" t="str">
        <f>_xlfn.IFNA(VLOOKUP(Disaggregation_1A!E88,ImpactOutcomeDisaggData!E75:I104,5,FALSE)," ")</f>
        <v xml:space="preserve"> </v>
      </c>
      <c r="B88" s="455"/>
      <c r="C88" s="453" t="str">
        <f>_xlfn.IFNA(VLOOKUP(B88,ImpactOutcomeDisaggData!B75:C104,2,FALSE),"")</f>
        <v/>
      </c>
      <c r="D88" s="453"/>
      <c r="E88" s="453"/>
      <c r="F88" s="453"/>
      <c r="G88" s="453"/>
      <c r="H88" s="453"/>
      <c r="I88" s="453"/>
      <c r="J88" s="453"/>
      <c r="K88" s="453"/>
      <c r="L88" s="453"/>
      <c r="M88" s="453"/>
      <c r="N88" s="453"/>
      <c r="O88" s="453"/>
    </row>
    <row r="89" spans="1:15" ht="57" customHeight="1" x14ac:dyDescent="0.2">
      <c r="A89" s="456" t="str">
        <f>_xlfn.IFNA(VLOOKUP(Disaggregation_1A!E89,ImpactOutcomeDisaggData!E76:I105,5,FALSE)," ")</f>
        <v xml:space="preserve"> </v>
      </c>
      <c r="B89" s="455"/>
      <c r="C89" s="453" t="str">
        <f>_xlfn.IFNA(VLOOKUP(B89,ImpactOutcomeDisaggData!B76:C105,2,FALSE),"")</f>
        <v/>
      </c>
      <c r="D89" s="453"/>
      <c r="E89" s="453"/>
      <c r="F89" s="453"/>
      <c r="G89" s="453"/>
      <c r="H89" s="453"/>
      <c r="I89" s="453"/>
      <c r="J89" s="453"/>
      <c r="K89" s="453"/>
      <c r="L89" s="453"/>
      <c r="M89" s="453"/>
      <c r="N89" s="453"/>
      <c r="O89" s="453"/>
    </row>
    <row r="90" spans="1:15" ht="57" customHeight="1" x14ac:dyDescent="0.2">
      <c r="A90" s="456" t="str">
        <f>_xlfn.IFNA(VLOOKUP(Disaggregation_1A!E90,ImpactOutcomeDisaggData!E77:I106,5,FALSE)," ")</f>
        <v xml:space="preserve"> </v>
      </c>
      <c r="B90" s="455"/>
      <c r="C90" s="453" t="str">
        <f>_xlfn.IFNA(VLOOKUP(B90,ImpactOutcomeDisaggData!B77:C106,2,FALSE),"")</f>
        <v/>
      </c>
      <c r="D90" s="453"/>
      <c r="E90" s="453"/>
      <c r="F90" s="453"/>
      <c r="G90" s="453"/>
      <c r="H90" s="453"/>
      <c r="I90" s="453"/>
      <c r="J90" s="453"/>
      <c r="K90" s="453"/>
      <c r="L90" s="453"/>
      <c r="M90" s="453"/>
      <c r="N90" s="453"/>
      <c r="O90" s="453"/>
    </row>
    <row r="91" spans="1:15" ht="57" customHeight="1" x14ac:dyDescent="0.2">
      <c r="A91" s="456" t="str">
        <f>_xlfn.IFNA(VLOOKUP(Disaggregation_1A!E91,ImpactOutcomeDisaggData!E78:I107,5,FALSE)," ")</f>
        <v xml:space="preserve"> </v>
      </c>
      <c r="B91" s="455"/>
      <c r="C91" s="453" t="str">
        <f>_xlfn.IFNA(VLOOKUP(B91,ImpactOutcomeDisaggData!B78:C107,2,FALSE),"")</f>
        <v/>
      </c>
      <c r="D91" s="453"/>
      <c r="E91" s="453"/>
      <c r="F91" s="453"/>
      <c r="G91" s="453"/>
      <c r="H91" s="453"/>
      <c r="I91" s="453"/>
      <c r="J91" s="453"/>
      <c r="K91" s="453"/>
      <c r="L91" s="453"/>
      <c r="M91" s="453"/>
      <c r="N91" s="453"/>
      <c r="O91" s="453"/>
    </row>
    <row r="92" spans="1:15" ht="57" customHeight="1" x14ac:dyDescent="0.2">
      <c r="A92" s="456" t="str">
        <f>_xlfn.IFNA(VLOOKUP(Disaggregation_1A!E92,ImpactOutcomeDisaggData!E79:I108,5,FALSE)," ")</f>
        <v xml:space="preserve"> </v>
      </c>
      <c r="B92" s="455"/>
      <c r="C92" s="453" t="str">
        <f>_xlfn.IFNA(VLOOKUP(B92,ImpactOutcomeDisaggData!B79:C108,2,FALSE),"")</f>
        <v/>
      </c>
      <c r="D92" s="453"/>
      <c r="E92" s="453"/>
      <c r="F92" s="453"/>
      <c r="G92" s="453"/>
      <c r="H92" s="453"/>
      <c r="I92" s="453"/>
      <c r="J92" s="453"/>
      <c r="K92" s="453"/>
      <c r="L92" s="453"/>
      <c r="M92" s="453"/>
      <c r="N92" s="453"/>
      <c r="O92" s="453"/>
    </row>
    <row r="93" spans="1:15" ht="57" customHeight="1" x14ac:dyDescent="0.2">
      <c r="A93" s="456" t="str">
        <f>_xlfn.IFNA(VLOOKUP(Disaggregation_1A!E93,ImpactOutcomeDisaggData!E80:I109,5,FALSE)," ")</f>
        <v xml:space="preserve"> </v>
      </c>
      <c r="B93" s="455"/>
      <c r="C93" s="453" t="str">
        <f>_xlfn.IFNA(VLOOKUP(B93,ImpactOutcomeDisaggData!B80:C109,2,FALSE),"")</f>
        <v/>
      </c>
      <c r="D93" s="453"/>
      <c r="E93" s="453"/>
      <c r="F93" s="453"/>
      <c r="G93" s="453"/>
      <c r="H93" s="453"/>
      <c r="I93" s="453"/>
      <c r="J93" s="453"/>
      <c r="K93" s="453"/>
      <c r="L93" s="453"/>
      <c r="M93" s="453"/>
      <c r="N93" s="453"/>
      <c r="O93" s="453"/>
    </row>
    <row r="94" spans="1:15" ht="57" customHeight="1" x14ac:dyDescent="0.2">
      <c r="A94" s="456" t="str">
        <f>_xlfn.IFNA(VLOOKUP(Disaggregation_1A!E94,ImpactOutcomeDisaggData!E81:I110,5,FALSE)," ")</f>
        <v xml:space="preserve"> </v>
      </c>
      <c r="B94" s="455"/>
      <c r="C94" s="453" t="str">
        <f>_xlfn.IFNA(VLOOKUP(B94,ImpactOutcomeDisaggData!B81:C110,2,FALSE),"")</f>
        <v/>
      </c>
      <c r="D94" s="453"/>
      <c r="E94" s="453"/>
      <c r="F94" s="453"/>
      <c r="G94" s="453"/>
      <c r="H94" s="453"/>
      <c r="I94" s="453"/>
      <c r="J94" s="453"/>
      <c r="K94" s="453"/>
      <c r="L94" s="453"/>
      <c r="M94" s="453"/>
      <c r="N94" s="453"/>
      <c r="O94" s="453"/>
    </row>
    <row r="95" spans="1:15" ht="57" customHeight="1" x14ac:dyDescent="0.2">
      <c r="A95" s="456" t="str">
        <f>_xlfn.IFNA(VLOOKUP(Disaggregation_1A!E95,ImpactOutcomeDisaggData!E82:I111,5,FALSE)," ")</f>
        <v xml:space="preserve"> </v>
      </c>
      <c r="B95" s="455"/>
      <c r="C95" s="453" t="str">
        <f>_xlfn.IFNA(VLOOKUP(B95,ImpactOutcomeDisaggData!B82:C111,2,FALSE),"")</f>
        <v/>
      </c>
      <c r="D95" s="453"/>
      <c r="E95" s="453"/>
      <c r="F95" s="453"/>
      <c r="G95" s="453"/>
      <c r="H95" s="453"/>
      <c r="I95" s="453"/>
      <c r="J95" s="453"/>
      <c r="K95" s="453"/>
      <c r="L95" s="453"/>
      <c r="M95" s="453"/>
      <c r="N95" s="453"/>
      <c r="O95" s="453"/>
    </row>
    <row r="96" spans="1:15" ht="57" customHeight="1" x14ac:dyDescent="0.2">
      <c r="A96" s="456" t="str">
        <f>_xlfn.IFNA(VLOOKUP(Disaggregation_1A!E96,ImpactOutcomeDisaggData!E83:I112,5,FALSE)," ")</f>
        <v xml:space="preserve"> </v>
      </c>
      <c r="B96" s="455"/>
      <c r="C96" s="453" t="str">
        <f>_xlfn.IFNA(VLOOKUP(B96,ImpactOutcomeDisaggData!B83:C112,2,FALSE),"")</f>
        <v/>
      </c>
      <c r="D96" s="453"/>
      <c r="E96" s="453"/>
      <c r="F96" s="453"/>
      <c r="G96" s="453"/>
      <c r="H96" s="453"/>
      <c r="I96" s="453"/>
      <c r="J96" s="453"/>
      <c r="K96" s="453"/>
      <c r="L96" s="453"/>
      <c r="M96" s="453"/>
      <c r="N96" s="453"/>
      <c r="O96" s="453"/>
    </row>
    <row r="97" spans="1:15" ht="57" customHeight="1" x14ac:dyDescent="0.2">
      <c r="A97" s="456" t="str">
        <f>_xlfn.IFNA(VLOOKUP(Disaggregation_1A!E97,ImpactOutcomeDisaggData!E84:I113,5,FALSE)," ")</f>
        <v xml:space="preserve"> </v>
      </c>
      <c r="B97" s="455"/>
      <c r="C97" s="453" t="str">
        <f>_xlfn.IFNA(VLOOKUP(B97,ImpactOutcomeDisaggData!B84:C113,2,FALSE),"")</f>
        <v/>
      </c>
      <c r="D97" s="453"/>
      <c r="E97" s="453"/>
      <c r="F97" s="453"/>
      <c r="G97" s="453"/>
      <c r="H97" s="453"/>
      <c r="I97" s="453"/>
      <c r="J97" s="453"/>
      <c r="K97" s="453"/>
      <c r="L97" s="453"/>
      <c r="M97" s="453"/>
      <c r="N97" s="453"/>
      <c r="O97" s="453"/>
    </row>
    <row r="98" spans="1:15" ht="57" customHeight="1" x14ac:dyDescent="0.2">
      <c r="A98" s="456" t="str">
        <f>_xlfn.IFNA(VLOOKUP(Disaggregation_1A!E98,ImpactOutcomeDisaggData!E85:I114,5,FALSE)," ")</f>
        <v xml:space="preserve"> </v>
      </c>
      <c r="B98" s="455"/>
      <c r="C98" s="453" t="str">
        <f>_xlfn.IFNA(VLOOKUP(B98,ImpactOutcomeDisaggData!B85:C114,2,FALSE),"")</f>
        <v/>
      </c>
      <c r="D98" s="453"/>
      <c r="E98" s="453"/>
      <c r="F98" s="453"/>
      <c r="G98" s="453"/>
      <c r="H98" s="453"/>
      <c r="I98" s="453"/>
      <c r="J98" s="453"/>
      <c r="K98" s="453"/>
      <c r="L98" s="453"/>
      <c r="M98" s="453"/>
      <c r="N98" s="453"/>
      <c r="O98" s="453"/>
    </row>
    <row r="99" spans="1:15" ht="57" customHeight="1" x14ac:dyDescent="0.2">
      <c r="A99" s="456" t="str">
        <f>_xlfn.IFNA(VLOOKUP(Disaggregation_1A!E99,ImpactOutcomeDisaggData!E86:I115,5,FALSE)," ")</f>
        <v xml:space="preserve"> </v>
      </c>
      <c r="B99" s="455"/>
      <c r="C99" s="453" t="str">
        <f>_xlfn.IFNA(VLOOKUP(B99,ImpactOutcomeDisaggData!B86:C115,2,FALSE),"")</f>
        <v/>
      </c>
      <c r="D99" s="453"/>
      <c r="E99" s="453"/>
      <c r="F99" s="453"/>
      <c r="G99" s="453"/>
      <c r="H99" s="453"/>
      <c r="I99" s="453"/>
      <c r="J99" s="453"/>
      <c r="K99" s="453"/>
      <c r="L99" s="453"/>
      <c r="M99" s="453"/>
      <c r="N99" s="453"/>
      <c r="O99" s="453"/>
    </row>
    <row r="100" spans="1:15" ht="57" customHeight="1" x14ac:dyDescent="0.2">
      <c r="A100" s="456" t="str">
        <f>_xlfn.IFNA(VLOOKUP(Disaggregation_1A!E100,ImpactOutcomeDisaggData!E87:I116,5,FALSE)," ")</f>
        <v xml:space="preserve"> </v>
      </c>
      <c r="B100" s="455"/>
      <c r="C100" s="453" t="str">
        <f>_xlfn.IFNA(VLOOKUP(B100,ImpactOutcomeDisaggData!B87:C116,2,FALSE),"")</f>
        <v/>
      </c>
      <c r="D100" s="453"/>
      <c r="E100" s="453"/>
      <c r="F100" s="453"/>
      <c r="G100" s="453"/>
      <c r="H100" s="453"/>
      <c r="I100" s="453"/>
      <c r="J100" s="453"/>
      <c r="K100" s="453"/>
      <c r="L100" s="453"/>
      <c r="M100" s="453"/>
      <c r="N100" s="453"/>
      <c r="O100" s="453"/>
    </row>
    <row r="101" spans="1:15" x14ac:dyDescent="0.2">
      <c r="A101" s="457" t="str">
        <f>_xlfn.IFNA(VLOOKUP(Disaggregation_1A!E101,ImpactOutcomeDisaggData!E88:I117,5,FALSE)," ")</f>
        <v xml:space="preserve"> </v>
      </c>
      <c r="C101" s="434" t="str">
        <f>_xlfn.IFNA(VLOOKUP(B101,ImpactOutcomeDisaggData!B88:C117,2,FALSE),"")</f>
        <v/>
      </c>
    </row>
    <row r="102" spans="1:15" x14ac:dyDescent="0.2">
      <c r="A102" s="457" t="str">
        <f>_xlfn.IFNA(VLOOKUP(Disaggregation_1A!E102,ImpactOutcomeDisaggData!E89:I118,5,FALSE)," ")</f>
        <v xml:space="preserve"> </v>
      </c>
      <c r="C102" s="434" t="str">
        <f>_xlfn.IFNA(VLOOKUP(B102,ImpactOutcomeDisaggData!B89:C118,2,FALSE),"")</f>
        <v/>
      </c>
    </row>
    <row r="103" spans="1:15" x14ac:dyDescent="0.2">
      <c r="A103" s="457" t="str">
        <f>_xlfn.IFNA(VLOOKUP(Disaggregation_1A!E103,ImpactOutcomeDisaggData!E90:I119,5,FALSE)," ")</f>
        <v xml:space="preserve"> </v>
      </c>
      <c r="C103" s="434" t="str">
        <f>_xlfn.IFNA(VLOOKUP(B103,ImpactOutcomeDisaggData!B90:C119,2,FALSE),"")</f>
        <v/>
      </c>
    </row>
    <row r="104" spans="1:15" x14ac:dyDescent="0.2">
      <c r="A104" s="457" t="str">
        <f>_xlfn.IFNA(VLOOKUP(Disaggregation_1A!E104,ImpactOutcomeDisaggData!E91:I120,5,FALSE)," ")</f>
        <v xml:space="preserve"> </v>
      </c>
      <c r="C104" s="434" t="str">
        <f>_xlfn.IFNA(VLOOKUP(B104,ImpactOutcomeDisaggData!B91:C120,2,FALSE),"")</f>
        <v/>
      </c>
    </row>
    <row r="105" spans="1:15" x14ac:dyDescent="0.2">
      <c r="A105" s="457" t="str">
        <f>_xlfn.IFNA(VLOOKUP(Disaggregation_1A!E105,ImpactOutcomeDisaggData!E92:I121,5,FALSE)," ")</f>
        <v xml:space="preserve"> </v>
      </c>
      <c r="C105" s="434" t="str">
        <f>_xlfn.IFNA(VLOOKUP(B105,ImpactOutcomeDisaggData!B92:C121,2,FALSE),"")</f>
        <v/>
      </c>
    </row>
    <row r="106" spans="1:15" x14ac:dyDescent="0.2">
      <c r="A106" s="457" t="str">
        <f>_xlfn.IFNA(VLOOKUP(Disaggregation_1A!E106,ImpactOutcomeDisaggData!E93:I122,5,FALSE)," ")</f>
        <v xml:space="preserve"> </v>
      </c>
      <c r="C106" s="434" t="str">
        <f>_xlfn.IFNA(VLOOKUP(B106,ImpactOutcomeDisaggData!B93:C122,2,FALSE),"")</f>
        <v/>
      </c>
    </row>
    <row r="107" spans="1:15" x14ac:dyDescent="0.2">
      <c r="A107" s="457" t="str">
        <f>_xlfn.IFNA(VLOOKUP(Disaggregation_1A!E107,ImpactOutcomeDisaggData!E94:I123,5,FALSE)," ")</f>
        <v xml:space="preserve"> </v>
      </c>
      <c r="C107" s="434" t="str">
        <f>_xlfn.IFNA(VLOOKUP(B107,ImpactOutcomeDisaggData!B94:C123,2,FALSE),"")</f>
        <v/>
      </c>
    </row>
    <row r="108" spans="1:15" x14ac:dyDescent="0.2">
      <c r="A108" s="457" t="str">
        <f>_xlfn.IFNA(VLOOKUP(Disaggregation_1A!E108,ImpactOutcomeDisaggData!E95:I124,5,FALSE)," ")</f>
        <v xml:space="preserve"> </v>
      </c>
      <c r="C108" s="434" t="str">
        <f>_xlfn.IFNA(VLOOKUP(B108,ImpactOutcomeDisaggData!B95:C124,2,FALSE),"")</f>
        <v/>
      </c>
    </row>
    <row r="109" spans="1:15" x14ac:dyDescent="0.2">
      <c r="A109" s="457" t="str">
        <f>_xlfn.IFNA(VLOOKUP(Disaggregation_1A!E109,ImpactOutcomeDisaggData!E96:I125,5,FALSE)," ")</f>
        <v xml:space="preserve"> </v>
      </c>
      <c r="C109" s="434" t="str">
        <f>_xlfn.IFNA(VLOOKUP(B109,ImpactOutcomeDisaggData!B96:C125,2,FALSE),"")</f>
        <v/>
      </c>
    </row>
    <row r="110" spans="1:15" x14ac:dyDescent="0.2">
      <c r="A110" s="457" t="str">
        <f>_xlfn.IFNA(VLOOKUP(Disaggregation_1A!E110,ImpactOutcomeDisaggData!E97:I126,5,FALSE)," ")</f>
        <v xml:space="preserve"> </v>
      </c>
      <c r="C110" s="434" t="str">
        <f>_xlfn.IFNA(VLOOKUP(B110,ImpactOutcomeDisaggData!B97:C126,2,FALSE),"")</f>
        <v/>
      </c>
    </row>
    <row r="111" spans="1:15" x14ac:dyDescent="0.2">
      <c r="A111" s="457" t="str">
        <f>_xlfn.IFNA(VLOOKUP(Disaggregation_1A!E111,ImpactOutcomeDisaggData!E98:I127,5,FALSE)," ")</f>
        <v xml:space="preserve"> </v>
      </c>
      <c r="C111" s="434" t="str">
        <f>_xlfn.IFNA(VLOOKUP(B111,ImpactOutcomeDisaggData!B98:C127,2,FALSE),"")</f>
        <v/>
      </c>
    </row>
    <row r="112" spans="1:15" x14ac:dyDescent="0.2">
      <c r="A112" s="457" t="str">
        <f>_xlfn.IFNA(VLOOKUP(Disaggregation_1A!E112,ImpactOutcomeDisaggData!E99:I128,5,FALSE)," ")</f>
        <v xml:space="preserve"> </v>
      </c>
      <c r="C112" s="434" t="str">
        <f>_xlfn.IFNA(VLOOKUP(B112,ImpactOutcomeDisaggData!B99:C128,2,FALSE),"")</f>
        <v/>
      </c>
    </row>
    <row r="113" spans="1:3" x14ac:dyDescent="0.2">
      <c r="A113" s="457" t="str">
        <f>_xlfn.IFNA(VLOOKUP(Disaggregation_1A!E113,ImpactOutcomeDisaggData!E100:I129,5,FALSE)," ")</f>
        <v xml:space="preserve"> </v>
      </c>
      <c r="C113" s="434" t="str">
        <f>_xlfn.IFNA(VLOOKUP(B113,ImpactOutcomeDisaggData!B100:C129,2,FALSE),"")</f>
        <v/>
      </c>
    </row>
    <row r="114" spans="1:3" x14ac:dyDescent="0.2">
      <c r="A114" s="457" t="str">
        <f>_xlfn.IFNA(VLOOKUP(Disaggregation_1A!E114,ImpactOutcomeDisaggData!E101:I130,5,FALSE)," ")</f>
        <v xml:space="preserve"> </v>
      </c>
      <c r="C114" s="434" t="str">
        <f>_xlfn.IFNA(VLOOKUP(B114,ImpactOutcomeDisaggData!B101:C130,2,FALSE),"")</f>
        <v/>
      </c>
    </row>
    <row r="115" spans="1:3" x14ac:dyDescent="0.2">
      <c r="A115" s="457" t="str">
        <f>_xlfn.IFNA(VLOOKUP(Disaggregation_1A!E115,ImpactOutcomeDisaggData!E102:I131,5,FALSE)," ")</f>
        <v xml:space="preserve"> </v>
      </c>
      <c r="C115" s="434" t="str">
        <f>_xlfn.IFNA(VLOOKUP(B115,ImpactOutcomeDisaggData!B102:C131,2,FALSE),"")</f>
        <v/>
      </c>
    </row>
    <row r="116" spans="1:3" x14ac:dyDescent="0.2">
      <c r="A116" s="457" t="str">
        <f>_xlfn.IFNA(VLOOKUP(Disaggregation_1A!E116,ImpactOutcomeDisaggData!E103:I132,5,FALSE)," ")</f>
        <v xml:space="preserve"> </v>
      </c>
      <c r="C116" s="434" t="str">
        <f>_xlfn.IFNA(VLOOKUP(B116,ImpactOutcomeDisaggData!B103:C132,2,FALSE),"")</f>
        <v/>
      </c>
    </row>
    <row r="117" spans="1:3" x14ac:dyDescent="0.2">
      <c r="A117" s="457" t="str">
        <f>_xlfn.IFNA(VLOOKUP(Disaggregation_1A!E117,ImpactOutcomeDisaggData!E104:I133,5,FALSE)," ")</f>
        <v xml:space="preserve"> </v>
      </c>
      <c r="C117" s="434" t="str">
        <f>_xlfn.IFNA(VLOOKUP(B117,ImpactOutcomeDisaggData!B104:C133,2,FALSE),"")</f>
        <v/>
      </c>
    </row>
    <row r="118" spans="1:3" x14ac:dyDescent="0.2">
      <c r="A118" s="457" t="str">
        <f>_xlfn.IFNA(VLOOKUP(Disaggregation_1A!E118,ImpactOutcomeDisaggData!E105:I134,5,FALSE)," ")</f>
        <v xml:space="preserve"> </v>
      </c>
      <c r="C118" s="434" t="str">
        <f>_xlfn.IFNA(VLOOKUP(B118,ImpactOutcomeDisaggData!B105:C134,2,FALSE),"")</f>
        <v/>
      </c>
    </row>
    <row r="119" spans="1:3" x14ac:dyDescent="0.2">
      <c r="A119" s="457" t="str">
        <f>_xlfn.IFNA(VLOOKUP(Disaggregation_1A!E119,ImpactOutcomeDisaggData!E106:I135,5,FALSE)," ")</f>
        <v xml:space="preserve"> </v>
      </c>
      <c r="C119" s="434" t="str">
        <f>_xlfn.IFNA(VLOOKUP(B119,ImpactOutcomeDisaggData!B106:C135,2,FALSE),"")</f>
        <v/>
      </c>
    </row>
    <row r="120" spans="1:3" x14ac:dyDescent="0.2">
      <c r="A120" s="457" t="str">
        <f>_xlfn.IFNA(VLOOKUP(Disaggregation_1A!E120,ImpactOutcomeDisaggData!E107:I136,5,FALSE)," ")</f>
        <v xml:space="preserve"> </v>
      </c>
      <c r="C120" s="434" t="str">
        <f>_xlfn.IFNA(VLOOKUP(B120,ImpactOutcomeDisaggData!B107:C136,2,FALSE),"")</f>
        <v/>
      </c>
    </row>
    <row r="121" spans="1:3" x14ac:dyDescent="0.2">
      <c r="A121" s="457" t="str">
        <f>_xlfn.IFNA(VLOOKUP(Disaggregation_1A!E121,ImpactOutcomeDisaggData!E108:I137,5,FALSE)," ")</f>
        <v xml:space="preserve"> </v>
      </c>
      <c r="C121" s="434" t="str">
        <f>_xlfn.IFNA(VLOOKUP(B121,ImpactOutcomeDisaggData!B108:C137,2,FALSE),"")</f>
        <v/>
      </c>
    </row>
    <row r="122" spans="1:3" x14ac:dyDescent="0.2">
      <c r="A122" s="457" t="str">
        <f>_xlfn.IFNA(VLOOKUP(Disaggregation_1A!E122,ImpactOutcomeDisaggData!E109:I138,5,FALSE)," ")</f>
        <v xml:space="preserve"> </v>
      </c>
      <c r="C122" s="434" t="str">
        <f>_xlfn.IFNA(VLOOKUP(B122,ImpactOutcomeDisaggData!B109:C138,2,FALSE),"")</f>
        <v/>
      </c>
    </row>
    <row r="123" spans="1:3" x14ac:dyDescent="0.2">
      <c r="A123" s="457" t="str">
        <f>_xlfn.IFNA(VLOOKUP(Disaggregation_1A!E123,ImpactOutcomeDisaggData!E110:I139,5,FALSE)," ")</f>
        <v xml:space="preserve"> </v>
      </c>
      <c r="C123" s="434" t="str">
        <f>_xlfn.IFNA(VLOOKUP(B123,ImpactOutcomeDisaggData!B110:C139,2,FALSE),"")</f>
        <v/>
      </c>
    </row>
    <row r="124" spans="1:3" x14ac:dyDescent="0.2">
      <c r="A124" s="457" t="str">
        <f>_xlfn.IFNA(VLOOKUP(Disaggregation_1A!E124,ImpactOutcomeDisaggData!E111:I140,5,FALSE)," ")</f>
        <v xml:space="preserve"> </v>
      </c>
      <c r="C124" s="434" t="str">
        <f>_xlfn.IFNA(VLOOKUP(B124,ImpactOutcomeDisaggData!B111:C140,2,FALSE),"")</f>
        <v/>
      </c>
    </row>
    <row r="125" spans="1:3" x14ac:dyDescent="0.2">
      <c r="A125" s="457" t="str">
        <f>_xlfn.IFNA(VLOOKUP(Disaggregation_1A!E125,ImpactOutcomeDisaggData!E112:I141,5,FALSE)," ")</f>
        <v xml:space="preserve"> </v>
      </c>
      <c r="C125" s="434" t="str">
        <f>_xlfn.IFNA(VLOOKUP(B125,ImpactOutcomeDisaggData!B112:C141,2,FALSE),"")</f>
        <v/>
      </c>
    </row>
    <row r="126" spans="1:3" x14ac:dyDescent="0.2">
      <c r="A126" s="457" t="str">
        <f>_xlfn.IFNA(VLOOKUP(Disaggregation_1A!E126,ImpactOutcomeDisaggData!E113:I142,5,FALSE)," ")</f>
        <v xml:space="preserve"> </v>
      </c>
      <c r="C126" s="434" t="str">
        <f>_xlfn.IFNA(VLOOKUP(B126,ImpactOutcomeDisaggData!B113:C142,2,FALSE),"")</f>
        <v/>
      </c>
    </row>
    <row r="127" spans="1:3" x14ac:dyDescent="0.2">
      <c r="A127" s="457" t="str">
        <f>_xlfn.IFNA(VLOOKUP(Disaggregation_1A!E127,ImpactOutcomeDisaggData!E114:I143,5,FALSE)," ")</f>
        <v xml:space="preserve"> </v>
      </c>
      <c r="C127" s="434" t="str">
        <f>_xlfn.IFNA(VLOOKUP(B127,ImpactOutcomeDisaggData!B114:C143,2,FALSE),"")</f>
        <v/>
      </c>
    </row>
    <row r="128" spans="1:3" x14ac:dyDescent="0.2">
      <c r="A128" s="457" t="str">
        <f>_xlfn.IFNA(VLOOKUP(Disaggregation_1A!E128,ImpactOutcomeDisaggData!E115:I144,5,FALSE)," ")</f>
        <v xml:space="preserve"> </v>
      </c>
      <c r="C128" s="434" t="str">
        <f>_xlfn.IFNA(VLOOKUP(B128,ImpactOutcomeDisaggData!B115:C144,2,FALSE),"")</f>
        <v/>
      </c>
    </row>
    <row r="129" spans="1:3" x14ac:dyDescent="0.2">
      <c r="A129" s="457" t="str">
        <f>_xlfn.IFNA(VLOOKUP(Disaggregation_1A!E129,ImpactOutcomeDisaggData!E116:I145,5,FALSE)," ")</f>
        <v xml:space="preserve"> </v>
      </c>
      <c r="C129" s="434" t="str">
        <f>_xlfn.IFNA(VLOOKUP(B129,ImpactOutcomeDisaggData!B116:C145,2,FALSE),"")</f>
        <v/>
      </c>
    </row>
    <row r="130" spans="1:3" x14ac:dyDescent="0.2">
      <c r="A130" s="457" t="str">
        <f>_xlfn.IFNA(VLOOKUP(Disaggregation_1A!E130,ImpactOutcomeDisaggData!E117:I146,5,FALSE)," ")</f>
        <v xml:space="preserve"> </v>
      </c>
      <c r="C130" s="434" t="str">
        <f>_xlfn.IFNA(VLOOKUP(B130,ImpactOutcomeDisaggData!B117:C146,2,FALSE),"")</f>
        <v/>
      </c>
    </row>
    <row r="131" spans="1:3" x14ac:dyDescent="0.2">
      <c r="A131" s="457" t="str">
        <f>_xlfn.IFNA(VLOOKUP(Disaggregation_1A!E131,ImpactOutcomeDisaggData!E118:I147,5,FALSE)," ")</f>
        <v xml:space="preserve"> </v>
      </c>
      <c r="C131" s="434" t="str">
        <f>_xlfn.IFNA(VLOOKUP(B131,ImpactOutcomeDisaggData!B118:C147,2,FALSE),"")</f>
        <v/>
      </c>
    </row>
    <row r="132" spans="1:3" x14ac:dyDescent="0.2">
      <c r="A132" s="457" t="str">
        <f>_xlfn.IFNA(VLOOKUP(Disaggregation_1A!E132,ImpactOutcomeDisaggData!E119:I148,5,FALSE)," ")</f>
        <v xml:space="preserve"> </v>
      </c>
      <c r="C132" s="434" t="str">
        <f>_xlfn.IFNA(VLOOKUP(B132,ImpactOutcomeDisaggData!B119:C148,2,FALSE),"")</f>
        <v/>
      </c>
    </row>
    <row r="133" spans="1:3" x14ac:dyDescent="0.2">
      <c r="A133" s="457" t="str">
        <f>_xlfn.IFNA(VLOOKUP(Disaggregation_1A!E133,ImpactOutcomeDisaggData!E120:I149,5,FALSE)," ")</f>
        <v xml:space="preserve"> </v>
      </c>
      <c r="C133" s="434" t="str">
        <f>_xlfn.IFNA(VLOOKUP(B133,ImpactOutcomeDisaggData!B120:C149,2,FALSE),"")</f>
        <v/>
      </c>
    </row>
    <row r="134" spans="1:3" x14ac:dyDescent="0.2">
      <c r="A134" s="457" t="str">
        <f>_xlfn.IFNA(VLOOKUP(Disaggregation_1A!E134,ImpactOutcomeDisaggData!E121:I150,5,FALSE)," ")</f>
        <v xml:space="preserve"> </v>
      </c>
      <c r="C134" s="434" t="str">
        <f>_xlfn.IFNA(VLOOKUP(B134,ImpactOutcomeDisaggData!B121:C150,2,FALSE),"")</f>
        <v/>
      </c>
    </row>
    <row r="135" spans="1:3" x14ac:dyDescent="0.2">
      <c r="A135" s="457" t="str">
        <f>_xlfn.IFNA(VLOOKUP(Disaggregation_1A!E135,ImpactOutcomeDisaggData!E122:I151,5,FALSE)," ")</f>
        <v xml:space="preserve"> </v>
      </c>
      <c r="C135" s="434" t="str">
        <f>_xlfn.IFNA(VLOOKUP(B135,ImpactOutcomeDisaggData!B122:C151,2,FALSE),"")</f>
        <v/>
      </c>
    </row>
    <row r="136" spans="1:3" x14ac:dyDescent="0.2">
      <c r="A136" s="457" t="str">
        <f>_xlfn.IFNA(VLOOKUP(Disaggregation_1A!E136,ImpactOutcomeDisaggData!E123:I152,5,FALSE)," ")</f>
        <v xml:space="preserve"> </v>
      </c>
      <c r="C136" s="434" t="str">
        <f>_xlfn.IFNA(VLOOKUP(B136,ImpactOutcomeDisaggData!B123:C152,2,FALSE),"")</f>
        <v/>
      </c>
    </row>
    <row r="137" spans="1:3" x14ac:dyDescent="0.2">
      <c r="A137" s="457" t="str">
        <f>_xlfn.IFNA(VLOOKUP(Disaggregation_1A!E137,ImpactOutcomeDisaggData!E124:I153,5,FALSE)," ")</f>
        <v xml:space="preserve"> </v>
      </c>
      <c r="C137" s="434" t="str">
        <f>_xlfn.IFNA(VLOOKUP(B137,ImpactOutcomeDisaggData!B124:C153,2,FALSE),"")</f>
        <v/>
      </c>
    </row>
    <row r="138" spans="1:3" x14ac:dyDescent="0.2">
      <c r="A138" s="457" t="str">
        <f>_xlfn.IFNA(VLOOKUP(Disaggregation_1A!E138,ImpactOutcomeDisaggData!E125:I154,5,FALSE)," ")</f>
        <v xml:space="preserve"> </v>
      </c>
      <c r="C138" s="434" t="str">
        <f>_xlfn.IFNA(VLOOKUP(B138,ImpactOutcomeDisaggData!B125:C154,2,FALSE),"")</f>
        <v/>
      </c>
    </row>
    <row r="139" spans="1:3" x14ac:dyDescent="0.2">
      <c r="A139" s="457" t="str">
        <f>_xlfn.IFNA(VLOOKUP(Disaggregation_1A!E139,ImpactOutcomeDisaggData!E126:I155,5,FALSE)," ")</f>
        <v xml:space="preserve"> </v>
      </c>
      <c r="C139" s="434" t="str">
        <f>_xlfn.IFNA(VLOOKUP(B139,ImpactOutcomeDisaggData!B126:C155,2,FALSE),"")</f>
        <v/>
      </c>
    </row>
    <row r="140" spans="1:3" x14ac:dyDescent="0.2">
      <c r="A140" s="457" t="str">
        <f>_xlfn.IFNA(VLOOKUP(Disaggregation_1A!E140,ImpactOutcomeDisaggData!E127:I156,5,FALSE)," ")</f>
        <v xml:space="preserve"> </v>
      </c>
      <c r="C140" s="434" t="str">
        <f>_xlfn.IFNA(VLOOKUP(B140,ImpactOutcomeDisaggData!B127:C156,2,FALSE),"")</f>
        <v/>
      </c>
    </row>
    <row r="141" spans="1:3" x14ac:dyDescent="0.2">
      <c r="A141" s="457" t="str">
        <f>_xlfn.IFNA(VLOOKUP(Disaggregation_1A!E141,ImpactOutcomeDisaggData!E128:I157,5,FALSE)," ")</f>
        <v xml:space="preserve"> </v>
      </c>
      <c r="C141" s="434" t="str">
        <f>_xlfn.IFNA(VLOOKUP(B141,ImpactOutcomeDisaggData!B128:C157,2,FALSE),"")</f>
        <v/>
      </c>
    </row>
    <row r="142" spans="1:3" x14ac:dyDescent="0.2">
      <c r="A142" s="457" t="str">
        <f>_xlfn.IFNA(VLOOKUP(Disaggregation_1A!E142,ImpactOutcomeDisaggData!E129:I158,5,FALSE)," ")</f>
        <v xml:space="preserve"> </v>
      </c>
      <c r="C142" s="434" t="str">
        <f>_xlfn.IFNA(VLOOKUP(B142,ImpactOutcomeDisaggData!B129:C158,2,FALSE),"")</f>
        <v/>
      </c>
    </row>
    <row r="143" spans="1:3" x14ac:dyDescent="0.2">
      <c r="A143" s="457" t="str">
        <f>_xlfn.IFNA(VLOOKUP(Disaggregation_1A!E143,ImpactOutcomeDisaggData!E130:I159,5,FALSE)," ")</f>
        <v xml:space="preserve"> </v>
      </c>
      <c r="C143" s="434" t="str">
        <f>_xlfn.IFNA(VLOOKUP(B143,ImpactOutcomeDisaggData!B130:C159,2,FALSE),"")</f>
        <v/>
      </c>
    </row>
    <row r="144" spans="1:3" x14ac:dyDescent="0.2">
      <c r="A144" s="457" t="str">
        <f>_xlfn.IFNA(VLOOKUP(Disaggregation_1A!E144,ImpactOutcomeDisaggData!E131:I160,5,FALSE)," ")</f>
        <v xml:space="preserve"> </v>
      </c>
      <c r="C144" s="434" t="str">
        <f>_xlfn.IFNA(VLOOKUP(B144,ImpactOutcomeDisaggData!B131:C160,2,FALSE),"")</f>
        <v/>
      </c>
    </row>
    <row r="145" spans="1:3" x14ac:dyDescent="0.2">
      <c r="A145" s="457" t="str">
        <f>_xlfn.IFNA(VLOOKUP(Disaggregation_1A!E145,ImpactOutcomeDisaggData!E132:I161,5,FALSE)," ")</f>
        <v xml:space="preserve"> </v>
      </c>
      <c r="C145" s="434" t="str">
        <f>_xlfn.IFNA(VLOOKUP(B145,ImpactOutcomeDisaggData!B132:C161,2,FALSE),"")</f>
        <v/>
      </c>
    </row>
    <row r="146" spans="1:3" x14ac:dyDescent="0.2">
      <c r="A146" s="457" t="str">
        <f>_xlfn.IFNA(VLOOKUP(Disaggregation_1A!E146,ImpactOutcomeDisaggData!E133:I162,5,FALSE)," ")</f>
        <v xml:space="preserve"> </v>
      </c>
      <c r="C146" s="434" t="str">
        <f>_xlfn.IFNA(VLOOKUP(B146,ImpactOutcomeDisaggData!B133:C162,2,FALSE),"")</f>
        <v/>
      </c>
    </row>
    <row r="147" spans="1:3" x14ac:dyDescent="0.2">
      <c r="A147" s="457" t="str">
        <f>_xlfn.IFNA(VLOOKUP(Disaggregation_1A!E147,ImpactOutcomeDisaggData!E134:I163,5,FALSE)," ")</f>
        <v xml:space="preserve"> </v>
      </c>
      <c r="C147" s="434" t="str">
        <f>_xlfn.IFNA(VLOOKUP(B147,ImpactOutcomeDisaggData!B134:C163,2,FALSE),"")</f>
        <v/>
      </c>
    </row>
    <row r="148" spans="1:3" x14ac:dyDescent="0.2">
      <c r="A148" s="457" t="str">
        <f>_xlfn.IFNA(VLOOKUP(Disaggregation_1A!E148,ImpactOutcomeDisaggData!E135:I164,5,FALSE)," ")</f>
        <v xml:space="preserve"> </v>
      </c>
      <c r="C148" s="434" t="str">
        <f>_xlfn.IFNA(VLOOKUP(B148,ImpactOutcomeDisaggData!B135:C164,2,FALSE),"")</f>
        <v/>
      </c>
    </row>
    <row r="149" spans="1:3" x14ac:dyDescent="0.2">
      <c r="A149" s="457" t="str">
        <f>_xlfn.IFNA(VLOOKUP(Disaggregation_1A!E149,ImpactOutcomeDisaggData!E136:I165,5,FALSE)," ")</f>
        <v xml:space="preserve"> </v>
      </c>
      <c r="C149" s="434" t="str">
        <f>_xlfn.IFNA(VLOOKUP(B149,ImpactOutcomeDisaggData!B136:C165,2,FALSE),"")</f>
        <v/>
      </c>
    </row>
    <row r="150" spans="1:3" x14ac:dyDescent="0.2">
      <c r="A150" s="457" t="str">
        <f>_xlfn.IFNA(VLOOKUP(Disaggregation_1A!E150,ImpactOutcomeDisaggData!E137:I166,5,FALSE)," ")</f>
        <v xml:space="preserve"> </v>
      </c>
      <c r="C150" s="434" t="str">
        <f>_xlfn.IFNA(VLOOKUP(B150,ImpactOutcomeDisaggData!B137:C166,2,FALSE),"")</f>
        <v/>
      </c>
    </row>
    <row r="151" spans="1:3" x14ac:dyDescent="0.2">
      <c r="A151" s="457" t="str">
        <f>_xlfn.IFNA(VLOOKUP(Disaggregation_1A!E151,ImpactOutcomeDisaggData!E138:I167,5,FALSE)," ")</f>
        <v xml:space="preserve"> </v>
      </c>
      <c r="C151" s="434" t="str">
        <f>_xlfn.IFNA(VLOOKUP(B151,ImpactOutcomeDisaggData!B138:C167,2,FALSE),"")</f>
        <v/>
      </c>
    </row>
    <row r="152" spans="1:3" x14ac:dyDescent="0.2">
      <c r="A152" s="457" t="str">
        <f>_xlfn.IFNA(VLOOKUP(Disaggregation_1A!E152,ImpactOutcomeDisaggData!E139:I168,5,FALSE)," ")</f>
        <v xml:space="preserve"> </v>
      </c>
      <c r="C152" s="434" t="str">
        <f>_xlfn.IFNA(VLOOKUP(B152,ImpactOutcomeDisaggData!B139:C168,2,FALSE),"")</f>
        <v/>
      </c>
    </row>
    <row r="153" spans="1:3" x14ac:dyDescent="0.2">
      <c r="A153" s="457" t="str">
        <f>_xlfn.IFNA(VLOOKUP(Disaggregation_1A!E153,ImpactOutcomeDisaggData!E140:I169,5,FALSE)," ")</f>
        <v xml:space="preserve"> </v>
      </c>
      <c r="C153" s="434" t="str">
        <f>_xlfn.IFNA(VLOOKUP(B153,ImpactOutcomeDisaggData!B140:C169,2,FALSE),"")</f>
        <v/>
      </c>
    </row>
    <row r="154" spans="1:3" x14ac:dyDescent="0.2">
      <c r="A154" s="457" t="str">
        <f>_xlfn.IFNA(VLOOKUP(Disaggregation_1A!E154,ImpactOutcomeDisaggData!E141:I170,5,FALSE)," ")</f>
        <v xml:space="preserve"> </v>
      </c>
      <c r="C154" s="434" t="str">
        <f>_xlfn.IFNA(VLOOKUP(B154,ImpactOutcomeDisaggData!B141:C170,2,FALSE),"")</f>
        <v/>
      </c>
    </row>
    <row r="155" spans="1:3" x14ac:dyDescent="0.2">
      <c r="A155" s="457" t="str">
        <f>_xlfn.IFNA(VLOOKUP(Disaggregation_1A!E155,ImpactOutcomeDisaggData!E142:I171,5,FALSE)," ")</f>
        <v xml:space="preserve"> </v>
      </c>
      <c r="C155" s="434" t="str">
        <f>_xlfn.IFNA(VLOOKUP(B155,ImpactOutcomeDisaggData!B142:C171,2,FALSE),"")</f>
        <v/>
      </c>
    </row>
    <row r="156" spans="1:3" x14ac:dyDescent="0.2">
      <c r="A156" s="457" t="str">
        <f>_xlfn.IFNA(VLOOKUP(Disaggregation_1A!E156,ImpactOutcomeDisaggData!E143:I172,5,FALSE)," ")</f>
        <v xml:space="preserve"> </v>
      </c>
      <c r="C156" s="434" t="str">
        <f>_xlfn.IFNA(VLOOKUP(B156,ImpactOutcomeDisaggData!B143:C172,2,FALSE),"")</f>
        <v/>
      </c>
    </row>
    <row r="157" spans="1:3" x14ac:dyDescent="0.2">
      <c r="A157" s="457" t="str">
        <f>_xlfn.IFNA(VLOOKUP(Disaggregation_1A!E157,ImpactOutcomeDisaggData!E144:I173,5,FALSE)," ")</f>
        <v xml:space="preserve"> </v>
      </c>
      <c r="C157" s="434" t="str">
        <f>_xlfn.IFNA(VLOOKUP(B157,ImpactOutcomeDisaggData!B144:C173,2,FALSE),"")</f>
        <v/>
      </c>
    </row>
    <row r="158" spans="1:3" x14ac:dyDescent="0.2">
      <c r="A158" s="457" t="str">
        <f>_xlfn.IFNA(VLOOKUP(Disaggregation_1A!E158,ImpactOutcomeDisaggData!E145:I174,5,FALSE)," ")</f>
        <v xml:space="preserve"> </v>
      </c>
      <c r="C158" s="434" t="str">
        <f>_xlfn.IFNA(VLOOKUP(B158,ImpactOutcomeDisaggData!B145:C174,2,FALSE),"")</f>
        <v/>
      </c>
    </row>
    <row r="159" spans="1:3" x14ac:dyDescent="0.2">
      <c r="A159" s="457" t="str">
        <f>_xlfn.IFNA(VLOOKUP(Disaggregation_1A!E159,ImpactOutcomeDisaggData!E146:I175,5,FALSE)," ")</f>
        <v xml:space="preserve"> </v>
      </c>
      <c r="C159" s="434" t="str">
        <f>_xlfn.IFNA(VLOOKUP(B159,ImpactOutcomeDisaggData!B146:C175,2,FALSE),"")</f>
        <v/>
      </c>
    </row>
    <row r="160" spans="1:3" x14ac:dyDescent="0.2">
      <c r="A160" s="457" t="str">
        <f>_xlfn.IFNA(VLOOKUP(Disaggregation_1A!E160,ImpactOutcomeDisaggData!E147:I176,5,FALSE)," ")</f>
        <v xml:space="preserve"> </v>
      </c>
      <c r="C160" s="434" t="str">
        <f>_xlfn.IFNA(VLOOKUP(B160,ImpactOutcomeDisaggData!B147:C176,2,FALSE),"")</f>
        <v/>
      </c>
    </row>
    <row r="161" spans="1:3" x14ac:dyDescent="0.2">
      <c r="A161" s="457" t="str">
        <f>_xlfn.IFNA(VLOOKUP(Disaggregation_1A!E161,ImpactOutcomeDisaggData!E148:I177,5,FALSE)," ")</f>
        <v xml:space="preserve"> </v>
      </c>
      <c r="C161" s="434" t="str">
        <f>_xlfn.IFNA(VLOOKUP(B161,ImpactOutcomeDisaggData!B148:C177,2,FALSE),"")</f>
        <v/>
      </c>
    </row>
    <row r="162" spans="1:3" x14ac:dyDescent="0.2">
      <c r="A162" s="457" t="str">
        <f>_xlfn.IFNA(VLOOKUP(Disaggregation_1A!E162,ImpactOutcomeDisaggData!E149:I178,5,FALSE)," ")</f>
        <v xml:space="preserve"> </v>
      </c>
      <c r="C162" s="434" t="str">
        <f>_xlfn.IFNA(VLOOKUP(B162,ImpactOutcomeDisaggData!B149:C178,2,FALSE),"")</f>
        <v/>
      </c>
    </row>
    <row r="163" spans="1:3" x14ac:dyDescent="0.2">
      <c r="A163" s="457" t="str">
        <f>_xlfn.IFNA(VLOOKUP(Disaggregation_1A!E163,ImpactOutcomeDisaggData!E150:I179,5,FALSE)," ")</f>
        <v xml:space="preserve"> </v>
      </c>
      <c r="C163" s="434" t="str">
        <f>_xlfn.IFNA(VLOOKUP(B163,ImpactOutcomeDisaggData!B150:C179,2,FALSE),"")</f>
        <v/>
      </c>
    </row>
    <row r="164" spans="1:3" x14ac:dyDescent="0.2">
      <c r="A164" s="457" t="str">
        <f>_xlfn.IFNA(VLOOKUP(Disaggregation_1A!E164,ImpactOutcomeDisaggData!E151:I180,5,FALSE)," ")</f>
        <v xml:space="preserve"> </v>
      </c>
      <c r="C164" s="434" t="str">
        <f>_xlfn.IFNA(VLOOKUP(B164,ImpactOutcomeDisaggData!B151:C180,2,FALSE),"")</f>
        <v/>
      </c>
    </row>
    <row r="165" spans="1:3" x14ac:dyDescent="0.2">
      <c r="A165" s="457" t="str">
        <f>_xlfn.IFNA(VLOOKUP(Disaggregation_1A!E165,ImpactOutcomeDisaggData!E152:I181,5,FALSE)," ")</f>
        <v xml:space="preserve"> </v>
      </c>
      <c r="C165" s="434" t="str">
        <f>_xlfn.IFNA(VLOOKUP(B165,ImpactOutcomeDisaggData!B152:C181,2,FALSE),"")</f>
        <v/>
      </c>
    </row>
    <row r="166" spans="1:3" x14ac:dyDescent="0.2">
      <c r="A166" s="457" t="str">
        <f>_xlfn.IFNA(VLOOKUP(Disaggregation_1A!E166,ImpactOutcomeDisaggData!E153:I182,5,FALSE)," ")</f>
        <v xml:space="preserve"> </v>
      </c>
      <c r="C166" s="434" t="str">
        <f>_xlfn.IFNA(VLOOKUP(B166,ImpactOutcomeDisaggData!B153:C182,2,FALSE),"")</f>
        <v/>
      </c>
    </row>
    <row r="167" spans="1:3" x14ac:dyDescent="0.2">
      <c r="A167" s="457" t="str">
        <f>_xlfn.IFNA(VLOOKUP(Disaggregation_1A!E167,ImpactOutcomeDisaggData!E154:I183,5,FALSE)," ")</f>
        <v xml:space="preserve"> </v>
      </c>
      <c r="C167" s="434" t="str">
        <f>_xlfn.IFNA(VLOOKUP(B167,ImpactOutcomeDisaggData!B154:C183,2,FALSE),"")</f>
        <v/>
      </c>
    </row>
    <row r="168" spans="1:3" x14ac:dyDescent="0.2">
      <c r="A168" s="457" t="str">
        <f>_xlfn.IFNA(VLOOKUP(Disaggregation_1A!E168,ImpactOutcomeDisaggData!E155:I184,5,FALSE)," ")</f>
        <v xml:space="preserve"> </v>
      </c>
      <c r="C168" s="434" t="str">
        <f>_xlfn.IFNA(VLOOKUP(B168,ImpactOutcomeDisaggData!B155:C184,2,FALSE),"")</f>
        <v/>
      </c>
    </row>
    <row r="169" spans="1:3" x14ac:dyDescent="0.2">
      <c r="A169" s="457" t="str">
        <f>_xlfn.IFNA(VLOOKUP(Disaggregation_1A!E169,ImpactOutcomeDisaggData!E156:I185,5,FALSE)," ")</f>
        <v xml:space="preserve"> </v>
      </c>
      <c r="C169" s="434" t="str">
        <f>_xlfn.IFNA(VLOOKUP(B169,ImpactOutcomeDisaggData!B156:C185,2,FALSE),"")</f>
        <v/>
      </c>
    </row>
    <row r="170" spans="1:3" x14ac:dyDescent="0.2">
      <c r="A170" s="457" t="str">
        <f>_xlfn.IFNA(VLOOKUP(Disaggregation_1A!E170,ImpactOutcomeDisaggData!E157:I186,5,FALSE)," ")</f>
        <v xml:space="preserve"> </v>
      </c>
      <c r="C170" s="434" t="str">
        <f>_xlfn.IFNA(VLOOKUP(B170,ImpactOutcomeDisaggData!B157:C186,2,FALSE),"")</f>
        <v/>
      </c>
    </row>
    <row r="171" spans="1:3" x14ac:dyDescent="0.2">
      <c r="A171" s="457" t="str">
        <f>_xlfn.IFNA(VLOOKUP(Disaggregation_1A!E171,ImpactOutcomeDisaggData!E158:I187,5,FALSE)," ")</f>
        <v xml:space="preserve"> </v>
      </c>
      <c r="C171" s="434" t="str">
        <f>_xlfn.IFNA(VLOOKUP(B171,ImpactOutcomeDisaggData!B158:C187,2,FALSE),"")</f>
        <v/>
      </c>
    </row>
    <row r="172" spans="1:3" x14ac:dyDescent="0.2">
      <c r="A172" s="457" t="str">
        <f>_xlfn.IFNA(VLOOKUP(Disaggregation_1A!E172,ImpactOutcomeDisaggData!E159:I188,5,FALSE)," ")</f>
        <v xml:space="preserve"> </v>
      </c>
      <c r="C172" s="434" t="str">
        <f>_xlfn.IFNA(VLOOKUP(B172,ImpactOutcomeDisaggData!B159:C188,2,FALSE),"")</f>
        <v/>
      </c>
    </row>
    <row r="173" spans="1:3" x14ac:dyDescent="0.2">
      <c r="A173" s="457" t="str">
        <f>_xlfn.IFNA(VLOOKUP(Disaggregation_1A!E173,ImpactOutcomeDisaggData!E160:I189,5,FALSE)," ")</f>
        <v xml:space="preserve"> </v>
      </c>
      <c r="C173" s="434" t="str">
        <f>_xlfn.IFNA(VLOOKUP(B173,ImpactOutcomeDisaggData!B160:C189,2,FALSE),"")</f>
        <v/>
      </c>
    </row>
    <row r="174" spans="1:3" x14ac:dyDescent="0.2">
      <c r="A174" s="457" t="str">
        <f>_xlfn.IFNA(VLOOKUP(Disaggregation_1A!E174,ImpactOutcomeDisaggData!E161:I190,5,FALSE)," ")</f>
        <v xml:space="preserve"> </v>
      </c>
      <c r="C174" s="434" t="str">
        <f>_xlfn.IFNA(VLOOKUP(B174,ImpactOutcomeDisaggData!B161:C190,2,FALSE),"")</f>
        <v/>
      </c>
    </row>
    <row r="175" spans="1:3" x14ac:dyDescent="0.2">
      <c r="A175" s="457" t="str">
        <f>_xlfn.IFNA(VLOOKUP(Disaggregation_1A!E175,ImpactOutcomeDisaggData!E162:I191,5,FALSE)," ")</f>
        <v xml:space="preserve"> </v>
      </c>
      <c r="C175" s="434" t="str">
        <f>_xlfn.IFNA(VLOOKUP(B175,ImpactOutcomeDisaggData!B162:C191,2,FALSE),"")</f>
        <v/>
      </c>
    </row>
    <row r="176" spans="1:3" x14ac:dyDescent="0.2">
      <c r="A176" s="457" t="str">
        <f>_xlfn.IFNA(VLOOKUP(Disaggregation_1A!E176,ImpactOutcomeDisaggData!E163:I192,5,FALSE)," ")</f>
        <v xml:space="preserve"> </v>
      </c>
      <c r="C176" s="434" t="str">
        <f>_xlfn.IFNA(VLOOKUP(B176,ImpactOutcomeDisaggData!B163:C192,2,FALSE),"")</f>
        <v/>
      </c>
    </row>
    <row r="177" spans="1:3" x14ac:dyDescent="0.2">
      <c r="A177" s="457" t="str">
        <f>_xlfn.IFNA(VLOOKUP(Disaggregation_1A!E177,ImpactOutcomeDisaggData!E164:I193,5,FALSE)," ")</f>
        <v xml:space="preserve"> </v>
      </c>
      <c r="C177" s="434" t="str">
        <f>_xlfn.IFNA(VLOOKUP(B177,ImpactOutcomeDisaggData!B164:C193,2,FALSE),"")</f>
        <v/>
      </c>
    </row>
    <row r="178" spans="1:3" x14ac:dyDescent="0.2">
      <c r="A178" s="457" t="str">
        <f>_xlfn.IFNA(VLOOKUP(Disaggregation_1A!E178,ImpactOutcomeDisaggData!E165:I194,5,FALSE)," ")</f>
        <v xml:space="preserve"> </v>
      </c>
      <c r="C178" s="434" t="str">
        <f>_xlfn.IFNA(VLOOKUP(B178,ImpactOutcomeDisaggData!B165:C194,2,FALSE),"")</f>
        <v/>
      </c>
    </row>
    <row r="179" spans="1:3" x14ac:dyDescent="0.2">
      <c r="A179" s="457" t="str">
        <f>_xlfn.IFNA(VLOOKUP(Disaggregation_1A!E179,ImpactOutcomeDisaggData!E166:I195,5,FALSE)," ")</f>
        <v xml:space="preserve"> </v>
      </c>
      <c r="C179" s="434" t="str">
        <f>_xlfn.IFNA(VLOOKUP(B179,ImpactOutcomeDisaggData!B166:C195,2,FALSE),"")</f>
        <v/>
      </c>
    </row>
    <row r="180" spans="1:3" x14ac:dyDescent="0.2">
      <c r="A180" s="457" t="str">
        <f>_xlfn.IFNA(VLOOKUP(Disaggregation_1A!E180,ImpactOutcomeDisaggData!E167:I196,5,FALSE)," ")</f>
        <v xml:space="preserve"> </v>
      </c>
      <c r="C180" s="434" t="str">
        <f>_xlfn.IFNA(VLOOKUP(B180,ImpactOutcomeDisaggData!B167:C196,2,FALSE),"")</f>
        <v/>
      </c>
    </row>
    <row r="181" spans="1:3" x14ac:dyDescent="0.2">
      <c r="A181" s="457" t="str">
        <f>_xlfn.IFNA(VLOOKUP(Disaggregation_1A!E181,ImpactOutcomeDisaggData!E168:I197,5,FALSE)," ")</f>
        <v xml:space="preserve"> </v>
      </c>
      <c r="C181" s="434" t="str">
        <f>_xlfn.IFNA(VLOOKUP(B181,ImpactOutcomeDisaggData!B168:C197,2,FALSE),"")</f>
        <v/>
      </c>
    </row>
    <row r="182" spans="1:3" x14ac:dyDescent="0.2">
      <c r="A182" s="457" t="str">
        <f>_xlfn.IFNA(VLOOKUP(Disaggregation_1A!E182,ImpactOutcomeDisaggData!E169:I198,5,FALSE)," ")</f>
        <v xml:space="preserve"> </v>
      </c>
      <c r="C182" s="434" t="str">
        <f>_xlfn.IFNA(VLOOKUP(B182,ImpactOutcomeDisaggData!B169:C198,2,FALSE),"")</f>
        <v/>
      </c>
    </row>
    <row r="183" spans="1:3" x14ac:dyDescent="0.2">
      <c r="A183" s="457" t="str">
        <f>_xlfn.IFNA(VLOOKUP(Disaggregation_1A!E183,ImpactOutcomeDisaggData!E170:I199,5,FALSE)," ")</f>
        <v xml:space="preserve"> </v>
      </c>
      <c r="C183" s="434" t="str">
        <f>_xlfn.IFNA(VLOOKUP(B183,ImpactOutcomeDisaggData!B170:C199,2,FALSE),"")</f>
        <v/>
      </c>
    </row>
    <row r="184" spans="1:3" x14ac:dyDescent="0.2">
      <c r="A184" s="457" t="str">
        <f>_xlfn.IFNA(VLOOKUP(Disaggregation_1A!E184,ImpactOutcomeDisaggData!E171:I200,5,FALSE)," ")</f>
        <v xml:space="preserve"> </v>
      </c>
      <c r="C184" s="434" t="str">
        <f>_xlfn.IFNA(VLOOKUP(B184,ImpactOutcomeDisaggData!B171:C200,2,FALSE),"")</f>
        <v/>
      </c>
    </row>
    <row r="185" spans="1:3" x14ac:dyDescent="0.2">
      <c r="C185" s="434" t="str">
        <f>_xlfn.IFNA(VLOOKUP(B185,ImpactOutcomeDisaggData!B172:C201,2,FALSE),"")</f>
        <v/>
      </c>
    </row>
    <row r="186" spans="1:3" x14ac:dyDescent="0.2">
      <c r="C186" s="434" t="str">
        <f>_xlfn.IFNA(VLOOKUP(B186,ImpactOutcomeDisaggData!B173:C202,2,FALSE),"")</f>
        <v/>
      </c>
    </row>
    <row r="187" spans="1:3" x14ac:dyDescent="0.2">
      <c r="C187" s="434" t="str">
        <f>_xlfn.IFNA(VLOOKUP(B187,ImpactOutcomeDisaggData!B174:C203,2,FALSE),"")</f>
        <v/>
      </c>
    </row>
    <row r="188" spans="1:3" x14ac:dyDescent="0.2">
      <c r="C188" s="434" t="str">
        <f>_xlfn.IFNA(VLOOKUP(B188,ImpactOutcomeDisaggData!B175:C204,2,FALSE),"")</f>
        <v/>
      </c>
    </row>
    <row r="189" spans="1:3" x14ac:dyDescent="0.2">
      <c r="C189" s="434" t="str">
        <f>_xlfn.IFNA(VLOOKUP(B189,ImpactOutcomeDisaggData!B176:C205,2,FALSE),"")</f>
        <v/>
      </c>
    </row>
    <row r="190" spans="1:3" x14ac:dyDescent="0.2">
      <c r="C190" s="434" t="str">
        <f>_xlfn.IFNA(VLOOKUP(B190,ImpactOutcomeDisaggData!B177:C206,2,FALSE),"")</f>
        <v/>
      </c>
    </row>
    <row r="191" spans="1:3" x14ac:dyDescent="0.2">
      <c r="C191" s="434" t="str">
        <f>_xlfn.IFNA(VLOOKUP(B191,ImpactOutcomeDisaggData!B178:C207,2,FALSE),"")</f>
        <v/>
      </c>
    </row>
    <row r="192" spans="1:3" x14ac:dyDescent="0.2">
      <c r="C192" s="434" t="str">
        <f>_xlfn.IFNA(VLOOKUP(B192,ImpactOutcomeDisaggData!B179:C208,2,FALSE),"")</f>
        <v/>
      </c>
    </row>
    <row r="193" spans="3:3" x14ac:dyDescent="0.2">
      <c r="C193" s="434" t="str">
        <f>_xlfn.IFNA(VLOOKUP(B193,ImpactOutcomeDisaggData!B180:C209,2,FALSE),"")</f>
        <v/>
      </c>
    </row>
    <row r="194" spans="3:3" x14ac:dyDescent="0.2">
      <c r="C194" s="434" t="str">
        <f>_xlfn.IFNA(VLOOKUP(B194,ImpactOutcomeDisaggData!B181:C210,2,FALSE),"")</f>
        <v/>
      </c>
    </row>
    <row r="195" spans="3:3" x14ac:dyDescent="0.2">
      <c r="C195" s="434" t="str">
        <f>_xlfn.IFNA(VLOOKUP(B195,ImpactOutcomeDisaggData!B182:C211,2,FALSE),"")</f>
        <v/>
      </c>
    </row>
    <row r="196" spans="3:3" x14ac:dyDescent="0.2">
      <c r="C196" s="434" t="str">
        <f>_xlfn.IFNA(VLOOKUP(B196,ImpactOutcomeDisaggData!B183:C212,2,FALSE),"")</f>
        <v/>
      </c>
    </row>
    <row r="197" spans="3:3" x14ac:dyDescent="0.2">
      <c r="C197" s="434" t="str">
        <f>_xlfn.IFNA(VLOOKUP(B197,ImpactOutcomeDisaggData!B184:C213,2,FALSE),"")</f>
        <v/>
      </c>
    </row>
    <row r="198" spans="3:3" x14ac:dyDescent="0.2">
      <c r="C198" s="434" t="str">
        <f>_xlfn.IFNA(VLOOKUP(B198,ImpactOutcomeDisaggData!B185:C214,2,FALSE),"")</f>
        <v/>
      </c>
    </row>
    <row r="199" spans="3:3" x14ac:dyDescent="0.2">
      <c r="C199" s="434" t="str">
        <f>_xlfn.IFNA(VLOOKUP(B199,ImpactOutcomeDisaggData!B186:C215,2,FALSE),"")</f>
        <v/>
      </c>
    </row>
    <row r="200" spans="3:3" x14ac:dyDescent="0.2">
      <c r="C200" s="434" t="str">
        <f>_xlfn.IFNA(VLOOKUP(B200,ImpactOutcomeDisaggData!B187:C216,2,FALSE),"")</f>
        <v/>
      </c>
    </row>
    <row r="201" spans="3:3" x14ac:dyDescent="0.2">
      <c r="C201" s="434" t="str">
        <f>_xlfn.IFNA(VLOOKUP(B201,ImpactOutcomeDisaggData!B188:C217,2,FALSE),"")</f>
        <v/>
      </c>
    </row>
    <row r="202" spans="3:3" x14ac:dyDescent="0.2">
      <c r="C202" s="434" t="str">
        <f>_xlfn.IFNA(VLOOKUP(B202,ImpactOutcomeDisaggData!B189:C218,2,FALSE),"")</f>
        <v/>
      </c>
    </row>
    <row r="203" spans="3:3" x14ac:dyDescent="0.2">
      <c r="C203" s="434" t="str">
        <f>_xlfn.IFNA(VLOOKUP(B203,ImpactOutcomeDisaggData!B190:C219,2,FALSE),"")</f>
        <v/>
      </c>
    </row>
    <row r="204" spans="3:3" x14ac:dyDescent="0.2">
      <c r="C204" s="434" t="str">
        <f>_xlfn.IFNA(VLOOKUP(B204,ImpactOutcomeDisaggData!B191:C220,2,FALSE),"")</f>
        <v/>
      </c>
    </row>
    <row r="205" spans="3:3" x14ac:dyDescent="0.2">
      <c r="C205" s="434" t="str">
        <f>_xlfn.IFNA(VLOOKUP(B205,ImpactOutcomeDisaggData!B192:C221,2,FALSE),"")</f>
        <v/>
      </c>
    </row>
    <row r="206" spans="3:3" x14ac:dyDescent="0.2">
      <c r="C206" s="434" t="str">
        <f>_xlfn.IFNA(VLOOKUP(B206,ImpactOutcomeDisaggData!B193:C222,2,FALSE),"")</f>
        <v/>
      </c>
    </row>
    <row r="207" spans="3:3" x14ac:dyDescent="0.2">
      <c r="C207" s="434" t="str">
        <f>_xlfn.IFNA(VLOOKUP(B207,ImpactOutcomeDisaggData!B194:C223,2,FALSE),"")</f>
        <v/>
      </c>
    </row>
    <row r="208" spans="3:3" x14ac:dyDescent="0.2">
      <c r="C208" s="434" t="str">
        <f>_xlfn.IFNA(VLOOKUP(B208,ImpactOutcomeDisaggData!B195:C224,2,FALSE),"")</f>
        <v/>
      </c>
    </row>
    <row r="209" spans="3:3" x14ac:dyDescent="0.2">
      <c r="C209" s="434" t="str">
        <f>_xlfn.IFNA(VLOOKUP(B209,ImpactOutcomeDisaggData!B196:C225,2,FALSE),"")</f>
        <v/>
      </c>
    </row>
    <row r="210" spans="3:3" x14ac:dyDescent="0.2">
      <c r="C210" s="434" t="str">
        <f>_xlfn.IFNA(VLOOKUP(B210,ImpactOutcomeDisaggData!B197:C226,2,FALSE),"")</f>
        <v/>
      </c>
    </row>
    <row r="211" spans="3:3" x14ac:dyDescent="0.2">
      <c r="C211" s="434" t="str">
        <f>_xlfn.IFNA(VLOOKUP(B211,ImpactOutcomeDisaggData!B198:C227,2,FALSE),"")</f>
        <v/>
      </c>
    </row>
    <row r="212" spans="3:3" x14ac:dyDescent="0.2">
      <c r="C212" s="434" t="str">
        <f>_xlfn.IFNA(VLOOKUP(B212,ImpactOutcomeDisaggData!B199:C228,2,FALSE),"")</f>
        <v/>
      </c>
    </row>
    <row r="213" spans="3:3" x14ac:dyDescent="0.2">
      <c r="C213" s="434" t="str">
        <f>_xlfn.IFNA(VLOOKUP(B213,ImpactOutcomeDisaggData!B200:C229,2,FALSE),"")</f>
        <v/>
      </c>
    </row>
    <row r="214" spans="3:3" x14ac:dyDescent="0.2">
      <c r="C214" s="434" t="str">
        <f>_xlfn.IFNA(VLOOKUP(B214,ImpactOutcomeDisaggData!B201:C230,2,FALSE),"")</f>
        <v/>
      </c>
    </row>
    <row r="215" spans="3:3" x14ac:dyDescent="0.2">
      <c r="C215" s="434" t="str">
        <f>_xlfn.IFNA(VLOOKUP(B215,ImpactOutcomeDisaggData!B202:C231,2,FALSE),"")</f>
        <v/>
      </c>
    </row>
    <row r="216" spans="3:3" x14ac:dyDescent="0.2">
      <c r="C216" s="434" t="str">
        <f>_xlfn.IFNA(VLOOKUP(B216,ImpactOutcomeDisaggData!B203:C232,2,FALSE),"")</f>
        <v/>
      </c>
    </row>
    <row r="217" spans="3:3" x14ac:dyDescent="0.2">
      <c r="C217" s="434" t="str">
        <f>_xlfn.IFNA(VLOOKUP(B217,ImpactOutcomeDisaggData!B204:C233,2,FALSE),"")</f>
        <v/>
      </c>
    </row>
    <row r="218" spans="3:3" x14ac:dyDescent="0.2">
      <c r="C218" s="434" t="str">
        <f>_xlfn.IFNA(VLOOKUP(B218,ImpactOutcomeDisaggData!B205:C234,2,FALSE),"")</f>
        <v/>
      </c>
    </row>
    <row r="219" spans="3:3" x14ac:dyDescent="0.2">
      <c r="C219" s="434" t="str">
        <f>_xlfn.IFNA(VLOOKUP(B219,ImpactOutcomeDisaggData!B206:C235,2,FALSE),"")</f>
        <v/>
      </c>
    </row>
    <row r="220" spans="3:3" x14ac:dyDescent="0.2">
      <c r="C220" s="434" t="str">
        <f>_xlfn.IFNA(VLOOKUP(B220,ImpactOutcomeDisaggData!B207:C236,2,FALSE),"")</f>
        <v/>
      </c>
    </row>
    <row r="221" spans="3:3" x14ac:dyDescent="0.2">
      <c r="C221" s="434" t="str">
        <f>_xlfn.IFNA(VLOOKUP(B221,ImpactOutcomeDisaggData!B208:C237,2,FALSE),"")</f>
        <v/>
      </c>
    </row>
    <row r="222" spans="3:3" x14ac:dyDescent="0.2">
      <c r="C222" s="434" t="str">
        <f>_xlfn.IFNA(VLOOKUP(B222,ImpactOutcomeDisaggData!B209:C238,2,FALSE),"")</f>
        <v/>
      </c>
    </row>
    <row r="223" spans="3:3" x14ac:dyDescent="0.2">
      <c r="C223" s="434" t="str">
        <f>_xlfn.IFNA(VLOOKUP(B223,ImpactOutcomeDisaggData!B210:C239,2,FALSE),"")</f>
        <v/>
      </c>
    </row>
    <row r="224" spans="3:3" x14ac:dyDescent="0.2">
      <c r="C224" s="434" t="str">
        <f>_xlfn.IFNA(VLOOKUP(B224,ImpactOutcomeDisaggData!B211:C240,2,FALSE),"")</f>
        <v/>
      </c>
    </row>
  </sheetData>
  <sheetProtection algorithmName="SHA-512" hashValue="bZgzRtV0AIu2EMxGEsUT4G/TIYKruaOtz4Qmdg02WV5rUUKt59A7zChobESX1w3EnKXPUKn6eBALQ+PxYluRtg==" saltValue="KS9IJilyWIMr6n1VysRuEQ==" spinCount="100000" sheet="1" objects="1" scenarios="1" formatCells="0" formatColumns="0" formatRows="0" insertColumns="0"/>
  <dataConsolidate link="1"/>
  <mergeCells count="16">
    <mergeCell ref="J5:K5"/>
    <mergeCell ref="A4:L4"/>
    <mergeCell ref="A5:A6"/>
    <mergeCell ref="B5:B6"/>
    <mergeCell ref="D5:D6"/>
    <mergeCell ref="G5:I5"/>
    <mergeCell ref="C5:C6"/>
    <mergeCell ref="E5:E6"/>
    <mergeCell ref="L5:L6"/>
    <mergeCell ref="R5:R6"/>
    <mergeCell ref="M5:O5"/>
    <mergeCell ref="T5:T6"/>
    <mergeCell ref="S4:T4"/>
    <mergeCell ref="S5:S6"/>
    <mergeCell ref="M4:R4"/>
    <mergeCell ref="P5:Q5"/>
  </mergeCells>
  <conditionalFormatting sqref="D7:T7 G40:T40 D8:F40 G8:T29">
    <cfRule type="expression" dxfId="77" priority="13">
      <formula>$C7=" "</formula>
    </cfRule>
  </conditionalFormatting>
  <conditionalFormatting sqref="G30:T30">
    <cfRule type="expression" dxfId="76" priority="10">
      <formula>$C30=" "</formula>
    </cfRule>
  </conditionalFormatting>
  <conditionalFormatting sqref="G31:T31">
    <cfRule type="expression" dxfId="75" priority="9">
      <formula>$C31=" "</formula>
    </cfRule>
  </conditionalFormatting>
  <conditionalFormatting sqref="G32:T32">
    <cfRule type="expression" dxfId="74" priority="8">
      <formula>$C32=" "</formula>
    </cfRule>
  </conditionalFormatting>
  <conditionalFormatting sqref="G33:T33">
    <cfRule type="expression" dxfId="73" priority="7">
      <formula>$C33=" "</formula>
    </cfRule>
  </conditionalFormatting>
  <conditionalFormatting sqref="G34:T34">
    <cfRule type="expression" dxfId="72" priority="6">
      <formula>$C34=" "</formula>
    </cfRule>
  </conditionalFormatting>
  <conditionalFormatting sqref="G35:T35">
    <cfRule type="expression" dxfId="71" priority="5">
      <formula>$C35=" "</formula>
    </cfRule>
  </conditionalFormatting>
  <conditionalFormatting sqref="G36:T36">
    <cfRule type="expression" dxfId="70" priority="4">
      <formula>$C36=" "</formula>
    </cfRule>
  </conditionalFormatting>
  <conditionalFormatting sqref="G37:T37">
    <cfRule type="expression" dxfId="69" priority="3">
      <formula>$C37=" "</formula>
    </cfRule>
  </conditionalFormatting>
  <conditionalFormatting sqref="G38:T38">
    <cfRule type="expression" dxfId="68" priority="2">
      <formula>$C38=" "</formula>
    </cfRule>
  </conditionalFormatting>
  <conditionalFormatting sqref="G39:T39">
    <cfRule type="expression" dxfId="67" priority="1">
      <formula>$C39=" "</formula>
    </cfRule>
  </conditionalFormatting>
  <dataValidations count="8">
    <dataValidation type="list" allowBlank="1" showInputMessage="1" showErrorMessage="1" sqref="B7:B223">
      <formula1>ImpOutIndicatorChoice</formula1>
    </dataValidation>
    <dataValidation type="list" allowBlank="1" showInputMessage="1" showErrorMessage="1" sqref="D61:D154">
      <formula1>INDIRECT($C$7)</formula1>
    </dataValidation>
    <dataValidation type="list" allowBlank="1" showInputMessage="1" showErrorMessage="1" sqref="F41:F205">
      <formula1>INDIRECT($E41)</formula1>
    </dataValidation>
    <dataValidation type="list" allowBlank="1" showInputMessage="1" showErrorMessage="1" sqref="D41:D60">
      <formula1>INDIRECT($C41)</formula1>
    </dataValidation>
    <dataValidation type="list" errorStyle="warning" allowBlank="1" showInputMessage="1" showErrorMessage="1" sqref="F7:F40">
      <formula1>INDIRECT($E$7)</formula1>
    </dataValidation>
    <dataValidation allowBlank="1" showInputMessage="1" showErrorMessage="1" prompt="If you select &quot;Other - specify&quot; please enter the category in the Comments column" sqref="F5:F6"/>
    <dataValidation type="list" errorStyle="warning" allowBlank="1" showInputMessage="1" showErrorMessage="1" sqref="D7:D40">
      <formula1>INDIRECT($C7)</formula1>
    </dataValidation>
    <dataValidation errorStyle="warning" allowBlank="1" showInputMessage="1" showErrorMessage="1" sqref="A7:A40"/>
  </dataValidations>
  <printOptions horizontalCentered="1" verticalCentered="1"/>
  <pageMargins left="0.23622047244094491" right="0.23622047244094491" top="0.74803149606299213" bottom="0.74803149606299213" header="0.31496062992125984" footer="0.31496062992125984"/>
  <pageSetup paperSize="9" scale="25" orientation="landscape" r:id="rId1"/>
  <headerFooter>
    <oddFooter>&amp;L&amp;A&amp;R&amp;P</oddFooter>
  </headerFooter>
  <rowBreaks count="2" manualBreakCount="2">
    <brk id="14" max="20" man="1"/>
    <brk id="24" max="20" man="1"/>
  </rowBreaks>
  <colBreaks count="1" manualBreakCount="1">
    <brk id="1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Data!$S$2:$S$32</xm:f>
          </x14:formula1>
          <xm:sqref>K41:K60 I41:I60 O41:O60 Q41:Q60</xm:sqref>
        </x14:dataValidation>
        <x14:dataValidation type="list" allowBlank="1" showInputMessage="1">
          <x14:formula1>
            <xm:f>Data!$S$2:$S$32</xm:f>
          </x14:formula1>
          <xm:sqref>I7:I40 K7:K40 O7:O40 Q7:Q40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2:K28"/>
  <sheetViews>
    <sheetView workbookViewId="0">
      <selection sqref="A1:XFD1048576"/>
    </sheetView>
  </sheetViews>
  <sheetFormatPr defaultColWidth="98.140625" defaultRowHeight="12.75" x14ac:dyDescent="0.2"/>
  <cols>
    <col min="2" max="2" width="81.140625" bestFit="1" customWidth="1"/>
    <col min="3" max="3" width="61.85546875" bestFit="1" customWidth="1"/>
    <col min="4" max="5" width="94.85546875" bestFit="1" customWidth="1"/>
    <col min="8" max="8" width="158.140625" customWidth="1"/>
    <col min="9" max="9" width="119.85546875" customWidth="1"/>
  </cols>
  <sheetData>
    <row r="2" spans="1:11" x14ac:dyDescent="0.2">
      <c r="B2" t="s">
        <v>692</v>
      </c>
      <c r="C2" t="s">
        <v>693</v>
      </c>
      <c r="D2" t="s">
        <v>694</v>
      </c>
      <c r="E2" t="s">
        <v>695</v>
      </c>
      <c r="F2" t="s">
        <v>696</v>
      </c>
      <c r="G2" t="s">
        <v>697</v>
      </c>
      <c r="H2" t="s">
        <v>698</v>
      </c>
      <c r="I2" t="s">
        <v>699</v>
      </c>
      <c r="J2" t="s">
        <v>700</v>
      </c>
      <c r="K2" t="s">
        <v>701</v>
      </c>
    </row>
    <row r="3" spans="1:11" ht="25.5" x14ac:dyDescent="0.2">
      <c r="B3" s="285" t="s">
        <v>702</v>
      </c>
      <c r="C3" s="285" t="s">
        <v>710</v>
      </c>
      <c r="D3" s="285" t="s">
        <v>905</v>
      </c>
      <c r="E3" s="285" t="s">
        <v>905</v>
      </c>
      <c r="F3" t="s">
        <v>685</v>
      </c>
      <c r="G3" s="285" t="s">
        <v>716</v>
      </c>
      <c r="H3" s="285" t="s">
        <v>728</v>
      </c>
      <c r="I3" s="285" t="s">
        <v>734</v>
      </c>
      <c r="J3" s="285" t="s">
        <v>734</v>
      </c>
      <c r="K3" s="285" t="s">
        <v>723</v>
      </c>
    </row>
    <row r="4" spans="1:11" ht="25.5" x14ac:dyDescent="0.2">
      <c r="B4" s="285" t="s">
        <v>709</v>
      </c>
      <c r="C4" s="285" t="s">
        <v>711</v>
      </c>
      <c r="D4" s="285" t="s">
        <v>670</v>
      </c>
      <c r="E4" s="285" t="s">
        <v>670</v>
      </c>
      <c r="F4" t="s">
        <v>686</v>
      </c>
      <c r="G4" s="285" t="s">
        <v>717</v>
      </c>
      <c r="H4" s="285" t="s">
        <v>729</v>
      </c>
      <c r="I4" s="285" t="s">
        <v>735</v>
      </c>
      <c r="J4" s="285" t="s">
        <v>735</v>
      </c>
      <c r="K4" s="285" t="s">
        <v>725</v>
      </c>
    </row>
    <row r="5" spans="1:11" ht="25.5" x14ac:dyDescent="0.2">
      <c r="A5" s="285"/>
      <c r="B5" s="285" t="s">
        <v>703</v>
      </c>
      <c r="C5" s="285" t="s">
        <v>712</v>
      </c>
      <c r="D5" s="285" t="s">
        <v>671</v>
      </c>
      <c r="E5" s="285" t="s">
        <v>671</v>
      </c>
      <c r="F5" t="s">
        <v>687</v>
      </c>
      <c r="G5" s="285" t="s">
        <v>718</v>
      </c>
      <c r="H5" s="285" t="s">
        <v>730</v>
      </c>
      <c r="I5" s="285" t="s">
        <v>736</v>
      </c>
      <c r="J5" s="285" t="s">
        <v>736</v>
      </c>
      <c r="K5" s="285" t="s">
        <v>726</v>
      </c>
    </row>
    <row r="6" spans="1:11" x14ac:dyDescent="0.2">
      <c r="A6" s="285"/>
      <c r="B6" s="285" t="s">
        <v>704</v>
      </c>
      <c r="C6" s="285" t="s">
        <v>713</v>
      </c>
      <c r="D6" s="285" t="s">
        <v>672</v>
      </c>
      <c r="E6" s="285" t="s">
        <v>672</v>
      </c>
      <c r="F6" s="285" t="s">
        <v>604</v>
      </c>
      <c r="G6" s="285" t="s">
        <v>719</v>
      </c>
      <c r="H6" s="285" t="s">
        <v>731</v>
      </c>
      <c r="I6" s="285" t="s">
        <v>737</v>
      </c>
      <c r="J6" s="285" t="s">
        <v>737</v>
      </c>
      <c r="K6" s="285" t="s">
        <v>743</v>
      </c>
    </row>
    <row r="7" spans="1:11" ht="25.5" x14ac:dyDescent="0.2">
      <c r="A7" s="285"/>
      <c r="B7" s="285" t="s">
        <v>705</v>
      </c>
      <c r="C7" s="285" t="s">
        <v>714</v>
      </c>
      <c r="D7" s="285" t="s">
        <v>673</v>
      </c>
      <c r="E7" s="285" t="s">
        <v>673</v>
      </c>
      <c r="G7" s="285" t="s">
        <v>720</v>
      </c>
      <c r="H7" s="285" t="s">
        <v>732</v>
      </c>
      <c r="I7" s="285" t="s">
        <v>738</v>
      </c>
      <c r="J7" s="285" t="s">
        <v>738</v>
      </c>
      <c r="K7" s="285" t="s">
        <v>604</v>
      </c>
    </row>
    <row r="8" spans="1:11" ht="25.5" x14ac:dyDescent="0.2">
      <c r="A8" s="285"/>
      <c r="B8" s="285" t="s">
        <v>706</v>
      </c>
      <c r="C8" s="285" t="s">
        <v>715</v>
      </c>
      <c r="D8" s="285" t="s">
        <v>674</v>
      </c>
      <c r="E8" s="285" t="s">
        <v>674</v>
      </c>
      <c r="G8" s="285" t="s">
        <v>721</v>
      </c>
      <c r="H8" s="285" t="s">
        <v>733</v>
      </c>
      <c r="I8" s="285" t="s">
        <v>739</v>
      </c>
      <c r="J8" s="285" t="s">
        <v>739</v>
      </c>
    </row>
    <row r="9" spans="1:11" ht="25.5" x14ac:dyDescent="0.2">
      <c r="A9" s="285"/>
      <c r="B9" s="285" t="s">
        <v>707</v>
      </c>
      <c r="C9" s="285" t="s">
        <v>684</v>
      </c>
      <c r="D9" s="285" t="s">
        <v>675</v>
      </c>
      <c r="E9" s="285" t="s">
        <v>675</v>
      </c>
      <c r="G9" s="285" t="s">
        <v>722</v>
      </c>
      <c r="H9" s="285" t="s">
        <v>723</v>
      </c>
      <c r="I9" s="285" t="s">
        <v>740</v>
      </c>
      <c r="J9" s="285" t="s">
        <v>740</v>
      </c>
    </row>
    <row r="10" spans="1:11" x14ac:dyDescent="0.2">
      <c r="A10" s="285"/>
      <c r="B10" s="285" t="s">
        <v>708</v>
      </c>
      <c r="C10" s="285" t="s">
        <v>685</v>
      </c>
      <c r="D10" s="285" t="s">
        <v>676</v>
      </c>
      <c r="E10" s="285" t="s">
        <v>676</v>
      </c>
      <c r="G10" s="285" t="s">
        <v>723</v>
      </c>
      <c r="H10" s="285" t="s">
        <v>725</v>
      </c>
      <c r="I10" s="285" t="s">
        <v>741</v>
      </c>
      <c r="J10" s="285" t="s">
        <v>741</v>
      </c>
    </row>
    <row r="11" spans="1:11" x14ac:dyDescent="0.2">
      <c r="A11" s="285"/>
      <c r="B11" s="285" t="s">
        <v>685</v>
      </c>
      <c r="C11" s="285" t="s">
        <v>686</v>
      </c>
      <c r="D11" s="285" t="s">
        <v>677</v>
      </c>
      <c r="E11" s="285" t="s">
        <v>677</v>
      </c>
      <c r="G11" s="285" t="s">
        <v>724</v>
      </c>
      <c r="H11" s="285" t="s">
        <v>726</v>
      </c>
      <c r="I11" s="285" t="s">
        <v>742</v>
      </c>
      <c r="J11" s="285" t="s">
        <v>742</v>
      </c>
    </row>
    <row r="12" spans="1:11" ht="25.5" x14ac:dyDescent="0.2">
      <c r="A12" s="285"/>
      <c r="B12" s="285" t="s">
        <v>686</v>
      </c>
      <c r="C12" s="285" t="s">
        <v>687</v>
      </c>
      <c r="D12" s="285" t="s">
        <v>678</v>
      </c>
      <c r="E12" s="285" t="s">
        <v>678</v>
      </c>
      <c r="G12" s="285" t="s">
        <v>725</v>
      </c>
      <c r="H12" s="285" t="s">
        <v>727</v>
      </c>
      <c r="I12" s="285" t="s">
        <v>728</v>
      </c>
      <c r="J12" s="285" t="s">
        <v>728</v>
      </c>
    </row>
    <row r="13" spans="1:11" x14ac:dyDescent="0.2">
      <c r="A13" s="285"/>
      <c r="B13" s="285" t="s">
        <v>687</v>
      </c>
      <c r="C13" s="285" t="s">
        <v>604</v>
      </c>
      <c r="D13" s="285" t="s">
        <v>679</v>
      </c>
      <c r="E13" s="285" t="s">
        <v>679</v>
      </c>
      <c r="G13" s="285" t="s">
        <v>726</v>
      </c>
      <c r="H13" s="285" t="s">
        <v>604</v>
      </c>
      <c r="I13" s="285" t="s">
        <v>729</v>
      </c>
      <c r="J13" s="285" t="s">
        <v>729</v>
      </c>
    </row>
    <row r="14" spans="1:11" x14ac:dyDescent="0.2">
      <c r="B14" s="285" t="s">
        <v>604</v>
      </c>
      <c r="D14" s="285" t="s">
        <v>680</v>
      </c>
      <c r="E14" s="285" t="s">
        <v>680</v>
      </c>
      <c r="G14" s="285" t="s">
        <v>727</v>
      </c>
      <c r="I14" s="285" t="s">
        <v>730</v>
      </c>
      <c r="J14" s="285" t="s">
        <v>730</v>
      </c>
    </row>
    <row r="15" spans="1:11" x14ac:dyDescent="0.2">
      <c r="B15" s="285"/>
      <c r="D15" s="285" t="s">
        <v>681</v>
      </c>
      <c r="E15" s="285" t="s">
        <v>681</v>
      </c>
      <c r="G15" s="285" t="s">
        <v>604</v>
      </c>
      <c r="I15" s="285" t="s">
        <v>731</v>
      </c>
      <c r="J15" s="285" t="s">
        <v>731</v>
      </c>
    </row>
    <row r="16" spans="1:11" ht="38.25" x14ac:dyDescent="0.2">
      <c r="D16" s="285" t="s">
        <v>682</v>
      </c>
      <c r="E16" s="285" t="s">
        <v>682</v>
      </c>
      <c r="I16" s="285" t="s">
        <v>732</v>
      </c>
      <c r="J16" s="285" t="s">
        <v>732</v>
      </c>
    </row>
    <row r="17" spans="4:10" ht="25.5" x14ac:dyDescent="0.2">
      <c r="D17" s="285" t="s">
        <v>683</v>
      </c>
      <c r="E17" s="285" t="s">
        <v>683</v>
      </c>
      <c r="I17" s="285" t="s">
        <v>733</v>
      </c>
      <c r="J17" s="285" t="s">
        <v>733</v>
      </c>
    </row>
    <row r="18" spans="4:10" x14ac:dyDescent="0.2">
      <c r="D18" s="285" t="s">
        <v>710</v>
      </c>
      <c r="E18" s="285" t="s">
        <v>684</v>
      </c>
      <c r="I18" s="285" t="s">
        <v>723</v>
      </c>
      <c r="J18" s="285" t="s">
        <v>723</v>
      </c>
    </row>
    <row r="19" spans="4:10" x14ac:dyDescent="0.2">
      <c r="D19" s="285" t="s">
        <v>711</v>
      </c>
      <c r="E19" s="285" t="s">
        <v>685</v>
      </c>
      <c r="I19" s="285" t="s">
        <v>725</v>
      </c>
      <c r="J19" s="285" t="s">
        <v>725</v>
      </c>
    </row>
    <row r="20" spans="4:10" x14ac:dyDescent="0.2">
      <c r="D20" s="285" t="s">
        <v>712</v>
      </c>
      <c r="E20" s="285" t="s">
        <v>686</v>
      </c>
      <c r="I20" s="285" t="s">
        <v>726</v>
      </c>
      <c r="J20" s="285" t="s">
        <v>726</v>
      </c>
    </row>
    <row r="21" spans="4:10" x14ac:dyDescent="0.2">
      <c r="D21" s="285" t="s">
        <v>713</v>
      </c>
      <c r="E21" s="285" t="s">
        <v>687</v>
      </c>
      <c r="I21" s="285" t="s">
        <v>727</v>
      </c>
      <c r="J21" s="285" t="s">
        <v>727</v>
      </c>
    </row>
    <row r="22" spans="4:10" x14ac:dyDescent="0.2">
      <c r="D22" s="285" t="s">
        <v>714</v>
      </c>
      <c r="E22" s="285" t="s">
        <v>604</v>
      </c>
      <c r="I22" s="285" t="s">
        <v>604</v>
      </c>
      <c r="J22" s="285" t="s">
        <v>604</v>
      </c>
    </row>
    <row r="23" spans="4:10" x14ac:dyDescent="0.2">
      <c r="D23" s="285" t="s">
        <v>715</v>
      </c>
    </row>
    <row r="24" spans="4:10" x14ac:dyDescent="0.2">
      <c r="D24" s="285" t="s">
        <v>684</v>
      </c>
    </row>
    <row r="25" spans="4:10" x14ac:dyDescent="0.2">
      <c r="D25" s="285" t="s">
        <v>685</v>
      </c>
    </row>
    <row r="26" spans="4:10" x14ac:dyDescent="0.2">
      <c r="D26" s="285" t="s">
        <v>686</v>
      </c>
    </row>
    <row r="27" spans="4:10" x14ac:dyDescent="0.2">
      <c r="D27" s="285" t="s">
        <v>687</v>
      </c>
    </row>
    <row r="28" spans="4:10" x14ac:dyDescent="0.2">
      <c r="D28" s="285" t="s">
        <v>604</v>
      </c>
    </row>
  </sheetData>
  <sheetProtection password="CF6B"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00FF00"/>
  </sheetPr>
  <dimension ref="A1:ADB81"/>
  <sheetViews>
    <sheetView showGridLines="0" tabSelected="1" view="pageBreakPreview" topLeftCell="J5" zoomScale="55" zoomScaleNormal="25" zoomScaleSheetLayoutView="55" workbookViewId="0">
      <selection activeCell="P11" sqref="P11"/>
    </sheetView>
  </sheetViews>
  <sheetFormatPr defaultColWidth="9.140625" defaultRowHeight="12.75" outlineLevelRow="1" x14ac:dyDescent="0.2"/>
  <cols>
    <col min="1" max="1" width="37.7109375" style="417" customWidth="1"/>
    <col min="2" max="2" width="28.140625" style="417" hidden="1" customWidth="1"/>
    <col min="3" max="3" width="15.42578125" style="417" hidden="1" customWidth="1"/>
    <col min="4" max="4" width="43.85546875" style="417" customWidth="1"/>
    <col min="5" max="5" width="24.85546875" style="417" customWidth="1"/>
    <col min="6" max="6" width="24.42578125" style="417" customWidth="1"/>
    <col min="7" max="7" width="14.42578125" style="417" customWidth="1"/>
    <col min="8" max="11" width="13" style="417" customWidth="1"/>
    <col min="12" max="12" width="20.5703125" style="318" customWidth="1"/>
    <col min="13" max="14" width="13" style="318" customWidth="1"/>
    <col min="15" max="18" width="13" style="417" customWidth="1"/>
    <col min="19" max="19" width="21.85546875" style="318" customWidth="1"/>
    <col min="20" max="20" width="13" style="446" customWidth="1"/>
    <col min="21" max="21" width="43.5703125" style="417" customWidth="1"/>
    <col min="22" max="22" width="21" style="417" customWidth="1"/>
    <col min="23" max="23" width="14.140625" style="417" customWidth="1"/>
    <col min="24" max="26" width="13.5703125" style="417" customWidth="1"/>
    <col min="27" max="29" width="13.5703125" style="318" customWidth="1"/>
    <col min="30" max="31" width="13.5703125" style="595" customWidth="1"/>
    <col min="32" max="34" width="13.5703125" style="417" customWidth="1"/>
    <col min="35" max="35" width="13" style="318" customWidth="1"/>
    <col min="36" max="37" width="12.85546875" style="446" customWidth="1"/>
    <col min="38" max="38" width="68.28515625" style="417" customWidth="1"/>
    <col min="39" max="40" width="14.140625" style="417" hidden="1" customWidth="1"/>
    <col min="41" max="41" width="14.28515625" style="417" hidden="1" customWidth="1"/>
    <col min="42" max="42" width="12.85546875" style="446" hidden="1" customWidth="1"/>
    <col min="43" max="45" width="13.28515625" style="417" hidden="1" customWidth="1"/>
    <col min="46" max="47" width="0" style="417" hidden="1" customWidth="1"/>
    <col min="48" max="16384" width="9.140625" style="417"/>
  </cols>
  <sheetData>
    <row r="1" spans="1:782" ht="25.5" x14ac:dyDescent="0.2">
      <c r="A1" s="1688" t="str">
        <f>IF(CoverSheet!J13="","Progress Report","Progress Report with Disbursement Request")</f>
        <v>Progress Report with Disbursement Request</v>
      </c>
      <c r="B1" s="1688"/>
      <c r="C1" s="1688"/>
      <c r="D1" s="1688"/>
      <c r="E1" s="1688"/>
      <c r="F1" s="1688"/>
      <c r="G1" s="1688"/>
      <c r="H1" s="1688"/>
      <c r="I1" s="1688"/>
      <c r="J1" s="1688"/>
      <c r="K1" s="1688"/>
      <c r="L1" s="1688"/>
      <c r="S1" s="417"/>
      <c r="T1" s="967"/>
      <c r="U1" s="430"/>
      <c r="V1" s="430"/>
      <c r="W1" s="430"/>
      <c r="AA1" s="417"/>
      <c r="AD1" s="442"/>
      <c r="AE1" s="442"/>
      <c r="AF1" s="430"/>
      <c r="AG1" s="419"/>
      <c r="AI1" s="417"/>
    </row>
    <row r="2" spans="1:782" ht="16.5" customHeight="1" x14ac:dyDescent="0.2">
      <c r="A2" s="429"/>
      <c r="B2" s="955" t="str">
        <f>SUBSTITUTE(CONCATENATE((SUBSTITUTE(D4,"/","")),"_Module",)," ","")</f>
        <v>HIVAIDS_Module</v>
      </c>
      <c r="C2" s="438"/>
      <c r="D2" s="438"/>
      <c r="E2" s="438"/>
      <c r="T2" s="967"/>
      <c r="AD2" s="442"/>
      <c r="AE2" s="442"/>
      <c r="AF2" s="430"/>
      <c r="AG2" s="419"/>
    </row>
    <row r="3" spans="1:782" ht="17.25" hidden="1" customHeight="1" x14ac:dyDescent="0.2">
      <c r="A3" s="426"/>
      <c r="B3" s="426"/>
      <c r="C3" s="426"/>
      <c r="D3" s="426"/>
      <c r="E3" s="458" t="s">
        <v>937</v>
      </c>
      <c r="F3" s="458" t="s">
        <v>938</v>
      </c>
      <c r="G3" s="458" t="s">
        <v>939</v>
      </c>
      <c r="H3" s="458"/>
      <c r="I3" s="458"/>
      <c r="T3" s="967"/>
      <c r="U3" s="458" t="s">
        <v>938</v>
      </c>
      <c r="V3" s="458" t="s">
        <v>939</v>
      </c>
      <c r="W3" s="458"/>
      <c r="X3" s="458"/>
      <c r="AD3" s="442"/>
      <c r="AE3" s="442"/>
      <c r="AF3" s="430"/>
      <c r="AG3" s="419"/>
    </row>
    <row r="4" spans="1:782" ht="17.25" hidden="1" customHeight="1" x14ac:dyDescent="0.2">
      <c r="A4" s="426"/>
      <c r="B4" s="426"/>
      <c r="C4" s="426"/>
      <c r="D4" s="954" t="str">
        <f>IF('Impact Outcome Indicators_1A'!F3=""," ",'Impact Outcome Indicators_1A'!F3)</f>
        <v>HIV/AIDS</v>
      </c>
      <c r="T4" s="967"/>
      <c r="AD4" s="442"/>
      <c r="AE4" s="442"/>
      <c r="AF4" s="430"/>
      <c r="AG4" s="419"/>
    </row>
    <row r="5" spans="1:782" ht="32.25" customHeight="1" x14ac:dyDescent="0.2">
      <c r="A5" s="322" t="s">
        <v>1107</v>
      </c>
      <c r="B5" s="440"/>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594"/>
      <c r="AE5" s="594"/>
      <c r="AF5" s="440"/>
      <c r="AG5" s="440"/>
      <c r="AH5" s="502"/>
      <c r="AI5" s="440"/>
      <c r="AJ5" s="440"/>
      <c r="AK5" s="440"/>
      <c r="AL5" s="502"/>
      <c r="AM5" s="502"/>
      <c r="AN5" s="502"/>
      <c r="AO5" s="502"/>
      <c r="AP5" s="440"/>
      <c r="AQ5" s="502"/>
      <c r="AR5" s="502"/>
      <c r="AS5" s="502"/>
      <c r="AT5" s="502"/>
      <c r="AU5" s="502"/>
      <c r="AV5" s="502"/>
    </row>
    <row r="6" spans="1:782" s="443" customFormat="1" ht="40.5" customHeight="1" thickBot="1" x14ac:dyDescent="0.25">
      <c r="A6" s="328" t="s">
        <v>1296</v>
      </c>
      <c r="B6" s="459"/>
      <c r="C6" s="459"/>
      <c r="D6" s="460"/>
      <c r="E6" s="460"/>
      <c r="F6" s="441"/>
      <c r="G6" s="441"/>
      <c r="H6" s="441"/>
      <c r="I6" s="441"/>
      <c r="L6" s="324"/>
      <c r="M6" s="324"/>
      <c r="N6" s="324"/>
      <c r="S6" s="324"/>
      <c r="T6" s="967"/>
      <c r="U6" s="441"/>
      <c r="V6" s="441"/>
      <c r="W6" s="441"/>
      <c r="X6" s="441"/>
      <c r="AA6" s="324"/>
      <c r="AB6" s="324"/>
      <c r="AC6" s="324"/>
      <c r="AD6" s="623"/>
      <c r="AE6" s="623"/>
      <c r="AG6" s="437"/>
      <c r="AH6" s="437"/>
      <c r="AI6" s="324"/>
      <c r="AJ6" s="967"/>
      <c r="AK6" s="967"/>
      <c r="AP6" s="967"/>
      <c r="AV6" s="417"/>
      <c r="AW6" s="417"/>
      <c r="AX6" s="417"/>
      <c r="AY6" s="417"/>
      <c r="AZ6" s="417"/>
      <c r="BA6" s="417"/>
      <c r="BB6" s="417"/>
      <c r="BC6" s="417"/>
      <c r="BD6" s="417"/>
      <c r="BE6" s="417"/>
      <c r="BF6" s="417"/>
      <c r="BG6" s="417"/>
      <c r="BH6" s="417"/>
      <c r="BI6" s="417"/>
      <c r="BJ6" s="417"/>
      <c r="BK6" s="417"/>
      <c r="BL6" s="417"/>
      <c r="BM6" s="417"/>
      <c r="BN6" s="417"/>
      <c r="BO6" s="417"/>
      <c r="BP6" s="417"/>
      <c r="BQ6" s="417"/>
      <c r="BR6" s="417"/>
      <c r="BS6" s="417"/>
      <c r="BT6" s="417"/>
      <c r="BU6" s="417"/>
      <c r="BV6" s="417"/>
      <c r="BW6" s="417"/>
      <c r="BX6" s="417"/>
      <c r="BY6" s="417"/>
      <c r="BZ6" s="417"/>
      <c r="CA6" s="417"/>
      <c r="CB6" s="417"/>
      <c r="CC6" s="417"/>
      <c r="CD6" s="417"/>
      <c r="CE6" s="417"/>
      <c r="CF6" s="417"/>
      <c r="CG6" s="417"/>
      <c r="CH6" s="417"/>
      <c r="CI6" s="417"/>
      <c r="CJ6" s="417"/>
      <c r="CK6" s="417"/>
      <c r="CL6" s="417"/>
      <c r="CM6" s="417"/>
      <c r="CN6" s="417"/>
      <c r="CO6" s="417"/>
      <c r="CP6" s="417"/>
      <c r="CQ6" s="417"/>
      <c r="CR6" s="417"/>
      <c r="CS6" s="417"/>
      <c r="CT6" s="417"/>
      <c r="CU6" s="417"/>
      <c r="CV6" s="417"/>
      <c r="CW6" s="417"/>
      <c r="CX6" s="417"/>
      <c r="CY6" s="417"/>
      <c r="CZ6" s="417"/>
      <c r="DA6" s="417"/>
      <c r="DB6" s="417"/>
      <c r="DC6" s="417"/>
      <c r="DD6" s="417"/>
      <c r="DE6" s="417"/>
      <c r="DF6" s="417"/>
      <c r="DG6" s="417"/>
      <c r="DH6" s="417"/>
      <c r="DI6" s="417"/>
      <c r="DJ6" s="417"/>
      <c r="DK6" s="417"/>
      <c r="DL6" s="417"/>
      <c r="DM6" s="417"/>
      <c r="DN6" s="417"/>
      <c r="DO6" s="417"/>
      <c r="DP6" s="417"/>
      <c r="DQ6" s="417"/>
      <c r="DR6" s="417"/>
      <c r="DS6" s="417"/>
      <c r="DT6" s="417"/>
      <c r="DU6" s="417"/>
      <c r="DV6" s="417"/>
      <c r="DW6" s="417"/>
      <c r="DX6" s="417"/>
      <c r="DY6" s="417"/>
      <c r="DZ6" s="417"/>
      <c r="EA6" s="417"/>
      <c r="EB6" s="417"/>
      <c r="EC6" s="417"/>
      <c r="ED6" s="417"/>
      <c r="EE6" s="417"/>
      <c r="EF6" s="417"/>
      <c r="EG6" s="417"/>
      <c r="EH6" s="417"/>
      <c r="EI6" s="417"/>
      <c r="EJ6" s="417"/>
      <c r="EK6" s="417"/>
      <c r="EL6" s="417"/>
      <c r="EM6" s="417"/>
      <c r="EN6" s="417"/>
      <c r="EO6" s="417"/>
      <c r="EP6" s="417"/>
      <c r="EQ6" s="417"/>
      <c r="ER6" s="417"/>
      <c r="ES6" s="417"/>
      <c r="ET6" s="417"/>
      <c r="EU6" s="417"/>
      <c r="EV6" s="417"/>
      <c r="EW6" s="417"/>
      <c r="EX6" s="417"/>
      <c r="EY6" s="417"/>
      <c r="EZ6" s="417"/>
      <c r="FA6" s="417"/>
      <c r="FB6" s="417"/>
      <c r="FC6" s="417"/>
      <c r="FD6" s="417"/>
      <c r="FE6" s="417"/>
      <c r="FF6" s="417"/>
      <c r="FG6" s="417"/>
      <c r="FH6" s="417"/>
      <c r="FI6" s="417"/>
      <c r="FJ6" s="417"/>
      <c r="FK6" s="417"/>
      <c r="FL6" s="417"/>
      <c r="FM6" s="417"/>
      <c r="FN6" s="417"/>
      <c r="FO6" s="417"/>
      <c r="FP6" s="417"/>
      <c r="FQ6" s="417"/>
      <c r="FR6" s="417"/>
      <c r="FS6" s="417"/>
      <c r="FT6" s="417"/>
      <c r="FU6" s="417"/>
      <c r="FV6" s="417"/>
      <c r="FW6" s="417"/>
      <c r="FX6" s="417"/>
      <c r="FY6" s="417"/>
      <c r="FZ6" s="417"/>
      <c r="GA6" s="417"/>
      <c r="GB6" s="417"/>
      <c r="GC6" s="417"/>
      <c r="GD6" s="417"/>
      <c r="GE6" s="417"/>
      <c r="GF6" s="417"/>
      <c r="GG6" s="417"/>
      <c r="GH6" s="417"/>
      <c r="GI6" s="417"/>
      <c r="GJ6" s="417"/>
      <c r="GK6" s="417"/>
      <c r="GL6" s="417"/>
      <c r="GM6" s="417"/>
      <c r="GN6" s="417"/>
      <c r="GO6" s="417"/>
      <c r="GP6" s="417"/>
      <c r="GQ6" s="417"/>
      <c r="GR6" s="417"/>
      <c r="GS6" s="417"/>
      <c r="GT6" s="417"/>
      <c r="GU6" s="417"/>
      <c r="GV6" s="417"/>
      <c r="GW6" s="417"/>
      <c r="GX6" s="417"/>
      <c r="GY6" s="417"/>
      <c r="GZ6" s="417"/>
      <c r="HA6" s="417"/>
      <c r="HB6" s="417"/>
      <c r="HC6" s="417"/>
      <c r="HD6" s="417"/>
      <c r="HE6" s="417"/>
      <c r="HF6" s="417"/>
      <c r="HG6" s="417"/>
      <c r="HH6" s="417"/>
      <c r="HI6" s="417"/>
      <c r="HJ6" s="417"/>
      <c r="HK6" s="417"/>
      <c r="HL6" s="417"/>
      <c r="HM6" s="417"/>
      <c r="HN6" s="417"/>
      <c r="HO6" s="417"/>
      <c r="HP6" s="417"/>
      <c r="HQ6" s="417"/>
      <c r="HR6" s="417"/>
      <c r="HS6" s="417"/>
      <c r="HT6" s="417"/>
      <c r="HU6" s="417"/>
      <c r="HV6" s="417"/>
      <c r="HW6" s="417"/>
      <c r="HX6" s="417"/>
      <c r="HY6" s="417"/>
      <c r="HZ6" s="417"/>
      <c r="IA6" s="417"/>
      <c r="IB6" s="417"/>
      <c r="IC6" s="417"/>
      <c r="ID6" s="417"/>
      <c r="IE6" s="417"/>
      <c r="IF6" s="417"/>
      <c r="IG6" s="417"/>
      <c r="IH6" s="417"/>
      <c r="II6" s="417"/>
      <c r="IJ6" s="417"/>
      <c r="IK6" s="417"/>
      <c r="IL6" s="417"/>
      <c r="IM6" s="417"/>
      <c r="IN6" s="417"/>
      <c r="IO6" s="417"/>
      <c r="IP6" s="417"/>
      <c r="IQ6" s="417"/>
      <c r="IR6" s="417"/>
      <c r="IS6" s="417"/>
      <c r="IT6" s="417"/>
      <c r="IU6" s="417"/>
      <c r="IV6" s="417"/>
      <c r="IW6" s="417"/>
      <c r="IX6" s="417"/>
      <c r="IY6" s="417"/>
      <c r="IZ6" s="417"/>
      <c r="JA6" s="417"/>
      <c r="JB6" s="417"/>
      <c r="JC6" s="417"/>
      <c r="JD6" s="417"/>
      <c r="JE6" s="417"/>
      <c r="JF6" s="417"/>
      <c r="JG6" s="417"/>
      <c r="JH6" s="417"/>
      <c r="JI6" s="417"/>
      <c r="JJ6" s="417"/>
      <c r="JK6" s="417"/>
      <c r="JL6" s="417"/>
      <c r="JM6" s="417"/>
      <c r="JN6" s="417"/>
      <c r="JO6" s="417"/>
      <c r="JP6" s="417"/>
      <c r="JQ6" s="417"/>
      <c r="JR6" s="417"/>
      <c r="JS6" s="417"/>
      <c r="JT6" s="417"/>
      <c r="JU6" s="417"/>
      <c r="JV6" s="417"/>
      <c r="JW6" s="417"/>
      <c r="JX6" s="417"/>
      <c r="JY6" s="417"/>
      <c r="JZ6" s="417"/>
      <c r="KA6" s="417"/>
      <c r="KB6" s="417"/>
      <c r="KC6" s="417"/>
      <c r="KD6" s="417"/>
      <c r="KE6" s="417"/>
      <c r="KF6" s="417"/>
      <c r="KG6" s="417"/>
      <c r="KH6" s="417"/>
      <c r="KI6" s="417"/>
      <c r="KJ6" s="417"/>
      <c r="KK6" s="417"/>
      <c r="KL6" s="417"/>
      <c r="KM6" s="417"/>
      <c r="KN6" s="417"/>
      <c r="KO6" s="417"/>
      <c r="KP6" s="417"/>
      <c r="KQ6" s="417"/>
      <c r="KR6" s="417"/>
      <c r="KS6" s="417"/>
      <c r="KT6" s="417"/>
      <c r="KU6" s="417"/>
      <c r="KV6" s="417"/>
      <c r="KW6" s="417"/>
      <c r="KX6" s="417"/>
      <c r="KY6" s="417"/>
      <c r="KZ6" s="417"/>
      <c r="LA6" s="417"/>
      <c r="LB6" s="417"/>
      <c r="LC6" s="417"/>
      <c r="LD6" s="417"/>
      <c r="LE6" s="417"/>
      <c r="LF6" s="417"/>
      <c r="LG6" s="417"/>
      <c r="LH6" s="417"/>
      <c r="LI6" s="417"/>
      <c r="LJ6" s="417"/>
      <c r="LK6" s="417"/>
      <c r="LL6" s="417"/>
      <c r="LM6" s="417"/>
      <c r="LN6" s="417"/>
      <c r="LO6" s="417"/>
      <c r="LP6" s="417"/>
      <c r="LQ6" s="417"/>
      <c r="LR6" s="417"/>
      <c r="LS6" s="417"/>
      <c r="LT6" s="417"/>
      <c r="LU6" s="417"/>
      <c r="LV6" s="417"/>
      <c r="LW6" s="417"/>
      <c r="LX6" s="417"/>
      <c r="LY6" s="417"/>
      <c r="LZ6" s="417"/>
      <c r="MA6" s="417"/>
      <c r="MB6" s="417"/>
      <c r="MC6" s="417"/>
      <c r="MD6" s="417"/>
      <c r="ME6" s="417"/>
      <c r="MF6" s="417"/>
      <c r="MG6" s="417"/>
      <c r="MH6" s="417"/>
      <c r="MI6" s="417"/>
      <c r="MJ6" s="417"/>
      <c r="MK6" s="417"/>
      <c r="ML6" s="417"/>
      <c r="MM6" s="417"/>
      <c r="MN6" s="417"/>
      <c r="MO6" s="417"/>
      <c r="MP6" s="417"/>
      <c r="MQ6" s="417"/>
      <c r="MR6" s="417"/>
      <c r="MS6" s="417"/>
      <c r="MT6" s="417"/>
      <c r="MU6" s="417"/>
      <c r="MV6" s="417"/>
      <c r="MW6" s="417"/>
      <c r="MX6" s="417"/>
      <c r="MY6" s="417"/>
      <c r="MZ6" s="417"/>
      <c r="NA6" s="417"/>
      <c r="NB6" s="417"/>
      <c r="NC6" s="417"/>
      <c r="ND6" s="417"/>
      <c r="NE6" s="417"/>
      <c r="NF6" s="417"/>
      <c r="NG6" s="417"/>
      <c r="NH6" s="417"/>
      <c r="NI6" s="417"/>
      <c r="NJ6" s="417"/>
      <c r="NK6" s="417"/>
      <c r="NL6" s="417"/>
      <c r="NM6" s="417"/>
      <c r="NN6" s="417"/>
      <c r="NO6" s="417"/>
      <c r="NP6" s="417"/>
      <c r="NQ6" s="417"/>
      <c r="NR6" s="417"/>
      <c r="NS6" s="417"/>
      <c r="NT6" s="417"/>
      <c r="NU6" s="417"/>
      <c r="NV6" s="417"/>
      <c r="NW6" s="417"/>
      <c r="NX6" s="417"/>
      <c r="NY6" s="417"/>
      <c r="NZ6" s="417"/>
      <c r="OA6" s="417"/>
      <c r="OB6" s="417"/>
      <c r="OC6" s="417"/>
      <c r="OD6" s="417"/>
      <c r="OE6" s="417"/>
      <c r="OF6" s="417"/>
      <c r="OG6" s="417"/>
      <c r="OH6" s="417"/>
      <c r="OI6" s="417"/>
      <c r="OJ6" s="417"/>
      <c r="OK6" s="417"/>
      <c r="OL6" s="417"/>
      <c r="OM6" s="417"/>
      <c r="ON6" s="417"/>
      <c r="OO6" s="417"/>
      <c r="OP6" s="417"/>
      <c r="OQ6" s="417"/>
      <c r="OR6" s="417"/>
      <c r="OS6" s="417"/>
      <c r="OT6" s="417"/>
      <c r="OU6" s="417"/>
      <c r="OV6" s="417"/>
      <c r="OW6" s="417"/>
      <c r="OX6" s="417"/>
      <c r="OY6" s="417"/>
      <c r="OZ6" s="417"/>
      <c r="PA6" s="417"/>
      <c r="PB6" s="417"/>
      <c r="PC6" s="417"/>
      <c r="PD6" s="417"/>
      <c r="PE6" s="417"/>
      <c r="PF6" s="417"/>
      <c r="PG6" s="417"/>
      <c r="PH6" s="417"/>
      <c r="PI6" s="417"/>
      <c r="PJ6" s="417"/>
      <c r="PK6" s="417"/>
      <c r="PL6" s="417"/>
      <c r="PM6" s="417"/>
      <c r="PN6" s="417"/>
      <c r="PO6" s="417"/>
      <c r="PP6" s="417"/>
      <c r="PQ6" s="417"/>
      <c r="PR6" s="417"/>
      <c r="PS6" s="417"/>
      <c r="PT6" s="417"/>
      <c r="PU6" s="417"/>
      <c r="PV6" s="417"/>
      <c r="PW6" s="417"/>
      <c r="PX6" s="417"/>
      <c r="PY6" s="417"/>
      <c r="PZ6" s="417"/>
      <c r="QA6" s="417"/>
      <c r="QB6" s="417"/>
      <c r="QC6" s="417"/>
      <c r="QD6" s="417"/>
      <c r="QE6" s="417"/>
      <c r="QF6" s="417"/>
      <c r="QG6" s="417"/>
      <c r="QH6" s="417"/>
      <c r="QI6" s="417"/>
      <c r="QJ6" s="417"/>
      <c r="QK6" s="417"/>
      <c r="QL6" s="417"/>
      <c r="QM6" s="417"/>
      <c r="QN6" s="417"/>
      <c r="QO6" s="417"/>
      <c r="QP6" s="417"/>
      <c r="QQ6" s="417"/>
      <c r="QR6" s="417"/>
      <c r="QS6" s="417"/>
      <c r="QT6" s="417"/>
      <c r="QU6" s="417"/>
      <c r="QV6" s="417"/>
      <c r="QW6" s="417"/>
      <c r="QX6" s="417"/>
      <c r="QY6" s="417"/>
      <c r="QZ6" s="417"/>
      <c r="RA6" s="417"/>
      <c r="RB6" s="417"/>
      <c r="RC6" s="417"/>
      <c r="RD6" s="417"/>
      <c r="RE6" s="417"/>
      <c r="RF6" s="417"/>
      <c r="RG6" s="417"/>
      <c r="RH6" s="417"/>
      <c r="RI6" s="417"/>
      <c r="RJ6" s="417"/>
      <c r="RK6" s="417"/>
      <c r="RL6" s="417"/>
      <c r="RM6" s="417"/>
      <c r="RN6" s="417"/>
      <c r="RO6" s="417"/>
      <c r="RP6" s="417"/>
      <c r="RQ6" s="417"/>
      <c r="RR6" s="417"/>
      <c r="RS6" s="417"/>
      <c r="RT6" s="417"/>
      <c r="RU6" s="417"/>
      <c r="RV6" s="417"/>
      <c r="RW6" s="417"/>
      <c r="RX6" s="417"/>
      <c r="RY6" s="417"/>
      <c r="RZ6" s="417"/>
      <c r="SA6" s="417"/>
      <c r="SB6" s="417"/>
      <c r="SC6" s="417"/>
      <c r="SD6" s="417"/>
      <c r="SE6" s="417"/>
      <c r="SF6" s="417"/>
      <c r="SG6" s="417"/>
      <c r="SH6" s="417"/>
      <c r="SI6" s="417"/>
      <c r="SJ6" s="417"/>
      <c r="SK6" s="417"/>
      <c r="SL6" s="417"/>
      <c r="SM6" s="417"/>
      <c r="SN6" s="417"/>
      <c r="SO6" s="417"/>
      <c r="SP6" s="417"/>
      <c r="SQ6" s="417"/>
      <c r="SR6" s="417"/>
      <c r="SS6" s="417"/>
      <c r="ST6" s="417"/>
      <c r="SU6" s="417"/>
      <c r="SV6" s="417"/>
      <c r="SW6" s="417"/>
      <c r="SX6" s="417"/>
      <c r="SY6" s="417"/>
      <c r="SZ6" s="417"/>
      <c r="TA6" s="417"/>
      <c r="TB6" s="417"/>
      <c r="TC6" s="417"/>
      <c r="TD6" s="417"/>
      <c r="TE6" s="417"/>
      <c r="TF6" s="417"/>
      <c r="TG6" s="417"/>
      <c r="TH6" s="417"/>
      <c r="TI6" s="417"/>
      <c r="TJ6" s="417"/>
      <c r="TK6" s="417"/>
      <c r="TL6" s="417"/>
      <c r="TM6" s="417"/>
      <c r="TN6" s="417"/>
      <c r="TO6" s="417"/>
      <c r="TP6" s="417"/>
      <c r="TQ6" s="417"/>
      <c r="TR6" s="417"/>
      <c r="TS6" s="417"/>
      <c r="TT6" s="417"/>
      <c r="TU6" s="417"/>
      <c r="TV6" s="417"/>
      <c r="TW6" s="417"/>
      <c r="TX6" s="417"/>
      <c r="TY6" s="417"/>
      <c r="TZ6" s="417"/>
      <c r="UA6" s="417"/>
      <c r="UB6" s="417"/>
      <c r="UC6" s="417"/>
      <c r="UD6" s="417"/>
      <c r="UE6" s="417"/>
      <c r="UF6" s="417"/>
      <c r="UG6" s="417"/>
      <c r="UH6" s="417"/>
      <c r="UI6" s="417"/>
      <c r="UJ6" s="417"/>
      <c r="UK6" s="417"/>
      <c r="UL6" s="417"/>
      <c r="UM6" s="417"/>
      <c r="UN6" s="417"/>
      <c r="UO6" s="417"/>
      <c r="UP6" s="417"/>
      <c r="UQ6" s="417"/>
      <c r="UR6" s="417"/>
      <c r="US6" s="417"/>
      <c r="UT6" s="417"/>
      <c r="UU6" s="417"/>
      <c r="UV6" s="417"/>
      <c r="UW6" s="417"/>
      <c r="UX6" s="417"/>
      <c r="UY6" s="417"/>
      <c r="UZ6" s="417"/>
      <c r="VA6" s="417"/>
      <c r="VB6" s="417"/>
      <c r="VC6" s="417"/>
      <c r="VD6" s="417"/>
      <c r="VE6" s="417"/>
      <c r="VF6" s="417"/>
      <c r="VG6" s="417"/>
      <c r="VH6" s="417"/>
      <c r="VI6" s="417"/>
      <c r="VJ6" s="417"/>
      <c r="VK6" s="417"/>
      <c r="VL6" s="417"/>
      <c r="VM6" s="417"/>
      <c r="VN6" s="417"/>
      <c r="VO6" s="417"/>
      <c r="VP6" s="417"/>
      <c r="VQ6" s="417"/>
      <c r="VR6" s="417"/>
      <c r="VS6" s="417"/>
      <c r="VT6" s="417"/>
      <c r="VU6" s="417"/>
      <c r="VV6" s="417"/>
      <c r="VW6" s="417"/>
      <c r="VX6" s="417"/>
      <c r="VY6" s="417"/>
      <c r="VZ6" s="417"/>
      <c r="WA6" s="417"/>
      <c r="WB6" s="417"/>
      <c r="WC6" s="417"/>
      <c r="WD6" s="417"/>
      <c r="WE6" s="417"/>
      <c r="WF6" s="417"/>
      <c r="WG6" s="417"/>
      <c r="WH6" s="417"/>
      <c r="WI6" s="417"/>
      <c r="WJ6" s="417"/>
      <c r="WK6" s="417"/>
      <c r="WL6" s="417"/>
      <c r="WM6" s="417"/>
      <c r="WN6" s="417"/>
      <c r="WO6" s="417"/>
      <c r="WP6" s="417"/>
      <c r="WQ6" s="417"/>
      <c r="WR6" s="417"/>
      <c r="WS6" s="417"/>
      <c r="WT6" s="417"/>
      <c r="WU6" s="417"/>
      <c r="WV6" s="417"/>
      <c r="WW6" s="417"/>
      <c r="WX6" s="417"/>
      <c r="WY6" s="417"/>
      <c r="WZ6" s="417"/>
      <c r="XA6" s="417"/>
      <c r="XB6" s="417"/>
      <c r="XC6" s="417"/>
      <c r="XD6" s="417"/>
      <c r="XE6" s="417"/>
      <c r="XF6" s="417"/>
      <c r="XG6" s="417"/>
      <c r="XH6" s="417"/>
      <c r="XI6" s="417"/>
      <c r="XJ6" s="417"/>
      <c r="XK6" s="417"/>
      <c r="XL6" s="417"/>
      <c r="XM6" s="417"/>
      <c r="XN6" s="417"/>
      <c r="XO6" s="417"/>
      <c r="XP6" s="417"/>
      <c r="XQ6" s="417"/>
      <c r="XR6" s="417"/>
      <c r="XS6" s="417"/>
      <c r="XT6" s="417"/>
      <c r="XU6" s="417"/>
      <c r="XV6" s="417"/>
      <c r="XW6" s="417"/>
      <c r="XX6" s="417"/>
      <c r="XY6" s="417"/>
      <c r="XZ6" s="417"/>
      <c r="YA6" s="417"/>
      <c r="YB6" s="417"/>
      <c r="YC6" s="417"/>
      <c r="YD6" s="417"/>
      <c r="YE6" s="417"/>
      <c r="YF6" s="417"/>
      <c r="YG6" s="417"/>
      <c r="YH6" s="417"/>
      <c r="YI6" s="417"/>
      <c r="YJ6" s="417"/>
      <c r="YK6" s="417"/>
      <c r="YL6" s="417"/>
      <c r="YM6" s="417"/>
      <c r="YN6" s="417"/>
      <c r="YO6" s="417"/>
      <c r="YP6" s="417"/>
      <c r="YQ6" s="417"/>
      <c r="YR6" s="417"/>
      <c r="YS6" s="417"/>
      <c r="YT6" s="417"/>
      <c r="YU6" s="417"/>
      <c r="YV6" s="417"/>
      <c r="YW6" s="417"/>
      <c r="YX6" s="417"/>
      <c r="YY6" s="417"/>
      <c r="YZ6" s="417"/>
      <c r="ZA6" s="417"/>
      <c r="ZB6" s="417"/>
      <c r="ZC6" s="417"/>
      <c r="ZD6" s="417"/>
      <c r="ZE6" s="417"/>
      <c r="ZF6" s="417"/>
      <c r="ZG6" s="417"/>
      <c r="ZH6" s="417"/>
      <c r="ZI6" s="417"/>
      <c r="ZJ6" s="417"/>
      <c r="ZK6" s="417"/>
      <c r="ZL6" s="417"/>
      <c r="ZM6" s="417"/>
      <c r="ZN6" s="417"/>
      <c r="ZO6" s="417"/>
      <c r="ZP6" s="417"/>
      <c r="ZQ6" s="417"/>
      <c r="ZR6" s="417"/>
      <c r="ZS6" s="417"/>
      <c r="ZT6" s="417"/>
      <c r="ZU6" s="417"/>
      <c r="ZV6" s="417"/>
      <c r="ZW6" s="417"/>
      <c r="ZX6" s="417"/>
      <c r="ZY6" s="417"/>
      <c r="ZZ6" s="417"/>
      <c r="AAA6" s="417"/>
      <c r="AAB6" s="417"/>
      <c r="AAC6" s="417"/>
      <c r="AAD6" s="417"/>
      <c r="AAE6" s="417"/>
      <c r="AAF6" s="417"/>
      <c r="AAG6" s="417"/>
      <c r="AAH6" s="417"/>
      <c r="AAI6" s="417"/>
      <c r="AAJ6" s="417"/>
      <c r="AAK6" s="417"/>
      <c r="AAL6" s="417"/>
      <c r="AAM6" s="417"/>
      <c r="AAN6" s="417"/>
      <c r="AAO6" s="417"/>
      <c r="AAP6" s="417"/>
      <c r="AAQ6" s="417"/>
      <c r="AAR6" s="417"/>
      <c r="AAS6" s="417"/>
      <c r="AAT6" s="417"/>
      <c r="AAU6" s="417"/>
      <c r="AAV6" s="417"/>
      <c r="AAW6" s="417"/>
      <c r="AAX6" s="417"/>
      <c r="AAY6" s="417"/>
      <c r="AAZ6" s="417"/>
      <c r="ABA6" s="417"/>
      <c r="ABB6" s="417"/>
      <c r="ABC6" s="417"/>
      <c r="ABD6" s="417"/>
      <c r="ABE6" s="417"/>
      <c r="ABF6" s="417"/>
      <c r="ABG6" s="417"/>
      <c r="ABH6" s="417"/>
      <c r="ABI6" s="417"/>
      <c r="ABJ6" s="417"/>
      <c r="ABK6" s="417"/>
      <c r="ABL6" s="417"/>
      <c r="ABM6" s="417"/>
      <c r="ABN6" s="417"/>
      <c r="ABO6" s="417"/>
      <c r="ABP6" s="417"/>
      <c r="ABQ6" s="417"/>
      <c r="ABR6" s="417"/>
      <c r="ABS6" s="417"/>
      <c r="ABT6" s="417"/>
      <c r="ABU6" s="417"/>
      <c r="ABV6" s="417"/>
      <c r="ABW6" s="417"/>
      <c r="ABX6" s="417"/>
      <c r="ABY6" s="417"/>
      <c r="ABZ6" s="417"/>
      <c r="ACA6" s="417"/>
      <c r="ACB6" s="417"/>
      <c r="ACC6" s="417"/>
      <c r="ACD6" s="417"/>
      <c r="ACE6" s="417"/>
      <c r="ACF6" s="417"/>
      <c r="ACG6" s="417"/>
      <c r="ACH6" s="417"/>
      <c r="ACI6" s="417"/>
      <c r="ACJ6" s="417"/>
      <c r="ACK6" s="417"/>
      <c r="ACL6" s="417"/>
      <c r="ACM6" s="417"/>
      <c r="ACN6" s="417"/>
      <c r="ACO6" s="417"/>
      <c r="ACP6" s="417"/>
      <c r="ACQ6" s="417"/>
      <c r="ACR6" s="417"/>
      <c r="ACS6" s="417"/>
      <c r="ACT6" s="417"/>
      <c r="ACU6" s="417"/>
      <c r="ACV6" s="417"/>
      <c r="ACW6" s="417"/>
      <c r="ACX6" s="417"/>
      <c r="ACY6" s="417"/>
      <c r="ACZ6" s="417"/>
      <c r="ADA6" s="417"/>
      <c r="ADB6" s="417"/>
    </row>
    <row r="7" spans="1:782" s="461" customFormat="1" ht="27.75" customHeight="1" thickBot="1" x14ac:dyDescent="0.25">
      <c r="A7" s="1711" t="s">
        <v>1111</v>
      </c>
      <c r="B7" s="1712"/>
      <c r="C7" s="1712"/>
      <c r="D7" s="1712"/>
      <c r="E7" s="1712"/>
      <c r="F7" s="1712"/>
      <c r="G7" s="1712"/>
      <c r="H7" s="1712"/>
      <c r="I7" s="1712"/>
      <c r="J7" s="1712"/>
      <c r="K7" s="1712"/>
      <c r="L7" s="1712"/>
      <c r="M7" s="1712"/>
      <c r="N7" s="1712"/>
      <c r="O7" s="1712"/>
      <c r="P7" s="1712"/>
      <c r="Q7" s="1712"/>
      <c r="R7" s="1712"/>
      <c r="S7" s="1712"/>
      <c r="T7" s="1712"/>
      <c r="U7" s="1713"/>
      <c r="V7" s="1714" t="s">
        <v>986</v>
      </c>
      <c r="W7" s="1715"/>
      <c r="X7" s="1715"/>
      <c r="Y7" s="1715"/>
      <c r="Z7" s="1715"/>
      <c r="AA7" s="1715"/>
      <c r="AB7" s="1715"/>
      <c r="AC7" s="1715"/>
      <c r="AD7" s="1715"/>
      <c r="AE7" s="1715"/>
      <c r="AF7" s="1716"/>
      <c r="AG7" s="1716"/>
      <c r="AH7" s="1716"/>
      <c r="AI7" s="1716"/>
      <c r="AJ7" s="1716"/>
      <c r="AK7" s="1716"/>
      <c r="AL7" s="1717"/>
      <c r="AM7" s="1714" t="s">
        <v>985</v>
      </c>
      <c r="AN7" s="1715"/>
      <c r="AO7" s="1715"/>
      <c r="AP7" s="1715"/>
      <c r="AQ7" s="1715"/>
      <c r="AR7" s="1715"/>
      <c r="AS7" s="1715"/>
      <c r="AT7" s="1715"/>
      <c r="AU7" s="1718"/>
      <c r="AV7" s="417"/>
      <c r="AW7" s="417"/>
      <c r="AX7" s="417"/>
      <c r="AY7" s="417"/>
      <c r="AZ7" s="417"/>
      <c r="BA7" s="417"/>
      <c r="BB7" s="417"/>
      <c r="BC7" s="417"/>
      <c r="BD7" s="417"/>
      <c r="BE7" s="417"/>
      <c r="BF7" s="417"/>
      <c r="BG7" s="417"/>
      <c r="BH7" s="417"/>
      <c r="BI7" s="417"/>
      <c r="BJ7" s="417"/>
      <c r="BK7" s="417"/>
      <c r="BL7" s="417"/>
      <c r="BM7" s="417"/>
      <c r="BN7" s="417"/>
      <c r="BO7" s="417"/>
      <c r="BP7" s="417"/>
      <c r="BQ7" s="417"/>
      <c r="BR7" s="417"/>
      <c r="BS7" s="417"/>
      <c r="BT7" s="417"/>
      <c r="BU7" s="417"/>
      <c r="BV7" s="417"/>
      <c r="BW7" s="417"/>
      <c r="BX7" s="417"/>
      <c r="BY7" s="417"/>
      <c r="BZ7" s="417"/>
      <c r="CA7" s="417"/>
      <c r="CB7" s="417"/>
      <c r="CC7" s="417"/>
      <c r="CD7" s="417"/>
      <c r="CE7" s="417"/>
      <c r="CF7" s="417"/>
      <c r="CG7" s="417"/>
      <c r="CH7" s="417"/>
      <c r="CI7" s="417"/>
      <c r="CJ7" s="417"/>
      <c r="CK7" s="417"/>
      <c r="CL7" s="417"/>
      <c r="CM7" s="417"/>
      <c r="CN7" s="417"/>
      <c r="CO7" s="417"/>
      <c r="CP7" s="417"/>
      <c r="CQ7" s="417"/>
      <c r="CR7" s="417"/>
      <c r="CS7" s="417"/>
      <c r="CT7" s="417"/>
      <c r="CU7" s="417"/>
      <c r="CV7" s="417"/>
      <c r="CW7" s="417"/>
      <c r="CX7" s="417"/>
      <c r="CY7" s="417"/>
      <c r="CZ7" s="417"/>
      <c r="DA7" s="417"/>
      <c r="DB7" s="417"/>
      <c r="DC7" s="417"/>
      <c r="DD7" s="417"/>
      <c r="DE7" s="417"/>
      <c r="DF7" s="417"/>
      <c r="DG7" s="417"/>
      <c r="DH7" s="417"/>
      <c r="DI7" s="417"/>
      <c r="DJ7" s="417"/>
      <c r="DK7" s="417"/>
      <c r="DL7" s="417"/>
      <c r="DM7" s="417"/>
      <c r="DN7" s="417"/>
      <c r="DO7" s="417"/>
      <c r="DP7" s="417"/>
      <c r="DQ7" s="417"/>
      <c r="DR7" s="417"/>
      <c r="DS7" s="417"/>
      <c r="DT7" s="417"/>
      <c r="DU7" s="417"/>
      <c r="DV7" s="417"/>
      <c r="DW7" s="417"/>
      <c r="DX7" s="417"/>
      <c r="DY7" s="417"/>
      <c r="DZ7" s="417"/>
      <c r="EA7" s="417"/>
      <c r="EB7" s="417"/>
      <c r="EC7" s="417"/>
      <c r="ED7" s="417"/>
      <c r="EE7" s="417"/>
      <c r="EF7" s="417"/>
      <c r="EG7" s="417"/>
      <c r="EH7" s="417"/>
      <c r="EI7" s="417"/>
      <c r="EJ7" s="417"/>
      <c r="EK7" s="417"/>
      <c r="EL7" s="417"/>
      <c r="EM7" s="417"/>
      <c r="EN7" s="417"/>
      <c r="EO7" s="417"/>
      <c r="EP7" s="417"/>
      <c r="EQ7" s="417"/>
      <c r="ER7" s="417"/>
      <c r="ES7" s="417"/>
      <c r="ET7" s="417"/>
      <c r="EU7" s="417"/>
      <c r="EV7" s="417"/>
      <c r="EW7" s="417"/>
      <c r="EX7" s="417"/>
      <c r="EY7" s="417"/>
      <c r="EZ7" s="417"/>
      <c r="FA7" s="417"/>
      <c r="FB7" s="417"/>
      <c r="FC7" s="417"/>
      <c r="FD7" s="417"/>
      <c r="FE7" s="417"/>
      <c r="FF7" s="417"/>
      <c r="FG7" s="417"/>
      <c r="FH7" s="417"/>
      <c r="FI7" s="417"/>
      <c r="FJ7" s="417"/>
      <c r="FK7" s="417"/>
      <c r="FL7" s="417"/>
      <c r="FM7" s="417"/>
      <c r="FN7" s="417"/>
      <c r="FO7" s="417"/>
      <c r="FP7" s="417"/>
      <c r="FQ7" s="417"/>
      <c r="FR7" s="417"/>
      <c r="FS7" s="417"/>
      <c r="FT7" s="417"/>
      <c r="FU7" s="417"/>
      <c r="FV7" s="417"/>
      <c r="FW7" s="417"/>
      <c r="FX7" s="417"/>
      <c r="FY7" s="417"/>
      <c r="FZ7" s="417"/>
      <c r="GA7" s="417"/>
      <c r="GB7" s="417"/>
      <c r="GC7" s="417"/>
      <c r="GD7" s="417"/>
      <c r="GE7" s="417"/>
      <c r="GF7" s="417"/>
      <c r="GG7" s="417"/>
      <c r="GH7" s="417"/>
      <c r="GI7" s="417"/>
      <c r="GJ7" s="417"/>
      <c r="GK7" s="417"/>
      <c r="GL7" s="417"/>
      <c r="GM7" s="417"/>
      <c r="GN7" s="417"/>
      <c r="GO7" s="417"/>
      <c r="GP7" s="417"/>
      <c r="GQ7" s="417"/>
      <c r="GR7" s="417"/>
      <c r="GS7" s="417"/>
      <c r="GT7" s="417"/>
      <c r="GU7" s="417"/>
      <c r="GV7" s="417"/>
      <c r="GW7" s="417"/>
      <c r="GX7" s="417"/>
      <c r="GY7" s="417"/>
      <c r="GZ7" s="417"/>
      <c r="HA7" s="417"/>
      <c r="HB7" s="417"/>
      <c r="HC7" s="417"/>
      <c r="HD7" s="417"/>
      <c r="HE7" s="417"/>
      <c r="HF7" s="417"/>
      <c r="HG7" s="417"/>
      <c r="HH7" s="417"/>
      <c r="HI7" s="417"/>
      <c r="HJ7" s="417"/>
      <c r="HK7" s="417"/>
      <c r="HL7" s="417"/>
      <c r="HM7" s="417"/>
      <c r="HN7" s="417"/>
      <c r="HO7" s="417"/>
      <c r="HP7" s="417"/>
      <c r="HQ7" s="417"/>
      <c r="HR7" s="417"/>
      <c r="HS7" s="417"/>
      <c r="HT7" s="417"/>
      <c r="HU7" s="417"/>
      <c r="HV7" s="417"/>
      <c r="HW7" s="417"/>
      <c r="HX7" s="417"/>
      <c r="HY7" s="417"/>
      <c r="HZ7" s="417"/>
      <c r="IA7" s="417"/>
      <c r="IB7" s="417"/>
      <c r="IC7" s="417"/>
      <c r="ID7" s="417"/>
      <c r="IE7" s="417"/>
      <c r="IF7" s="417"/>
      <c r="IG7" s="417"/>
      <c r="IH7" s="417"/>
      <c r="II7" s="417"/>
      <c r="IJ7" s="417"/>
      <c r="IK7" s="417"/>
      <c r="IL7" s="417"/>
      <c r="IM7" s="417"/>
      <c r="IN7" s="417"/>
      <c r="IO7" s="417"/>
      <c r="IP7" s="417"/>
      <c r="IQ7" s="417"/>
      <c r="IR7" s="417"/>
      <c r="IS7" s="417"/>
      <c r="IT7" s="417"/>
      <c r="IU7" s="417"/>
      <c r="IV7" s="417"/>
      <c r="IW7" s="417"/>
      <c r="IX7" s="417"/>
      <c r="IY7" s="417"/>
      <c r="IZ7" s="417"/>
      <c r="JA7" s="417"/>
      <c r="JB7" s="417"/>
      <c r="JC7" s="417"/>
      <c r="JD7" s="417"/>
      <c r="JE7" s="417"/>
      <c r="JF7" s="417"/>
      <c r="JG7" s="417"/>
      <c r="JH7" s="417"/>
      <c r="JI7" s="417"/>
      <c r="JJ7" s="417"/>
      <c r="JK7" s="417"/>
      <c r="JL7" s="417"/>
      <c r="JM7" s="417"/>
      <c r="JN7" s="417"/>
      <c r="JO7" s="417"/>
      <c r="JP7" s="417"/>
      <c r="JQ7" s="417"/>
      <c r="JR7" s="417"/>
      <c r="JS7" s="417"/>
      <c r="JT7" s="417"/>
      <c r="JU7" s="417"/>
      <c r="JV7" s="417"/>
      <c r="JW7" s="417"/>
      <c r="JX7" s="417"/>
      <c r="JY7" s="417"/>
      <c r="JZ7" s="417"/>
      <c r="KA7" s="417"/>
      <c r="KB7" s="417"/>
      <c r="KC7" s="417"/>
      <c r="KD7" s="417"/>
      <c r="KE7" s="417"/>
      <c r="KF7" s="417"/>
      <c r="KG7" s="417"/>
      <c r="KH7" s="417"/>
      <c r="KI7" s="417"/>
      <c r="KJ7" s="417"/>
      <c r="KK7" s="417"/>
      <c r="KL7" s="417"/>
      <c r="KM7" s="417"/>
      <c r="KN7" s="417"/>
      <c r="KO7" s="417"/>
      <c r="KP7" s="417"/>
      <c r="KQ7" s="417"/>
      <c r="KR7" s="417"/>
      <c r="KS7" s="417"/>
      <c r="KT7" s="417"/>
      <c r="KU7" s="417"/>
      <c r="KV7" s="417"/>
      <c r="KW7" s="417"/>
      <c r="KX7" s="417"/>
      <c r="KY7" s="417"/>
      <c r="KZ7" s="417"/>
      <c r="LA7" s="417"/>
      <c r="LB7" s="417"/>
      <c r="LC7" s="417"/>
      <c r="LD7" s="417"/>
      <c r="LE7" s="417"/>
      <c r="LF7" s="417"/>
      <c r="LG7" s="417"/>
      <c r="LH7" s="417"/>
      <c r="LI7" s="417"/>
      <c r="LJ7" s="417"/>
      <c r="LK7" s="417"/>
      <c r="LL7" s="417"/>
      <c r="LM7" s="417"/>
      <c r="LN7" s="417"/>
      <c r="LO7" s="417"/>
      <c r="LP7" s="417"/>
      <c r="LQ7" s="417"/>
      <c r="LR7" s="417"/>
      <c r="LS7" s="417"/>
      <c r="LT7" s="417"/>
      <c r="LU7" s="417"/>
      <c r="LV7" s="417"/>
      <c r="LW7" s="417"/>
      <c r="LX7" s="417"/>
      <c r="LY7" s="417"/>
      <c r="LZ7" s="417"/>
      <c r="MA7" s="417"/>
      <c r="MB7" s="417"/>
      <c r="MC7" s="417"/>
      <c r="MD7" s="417"/>
      <c r="ME7" s="417"/>
      <c r="MF7" s="417"/>
      <c r="MG7" s="417"/>
      <c r="MH7" s="417"/>
      <c r="MI7" s="417"/>
      <c r="MJ7" s="417"/>
      <c r="MK7" s="417"/>
      <c r="ML7" s="417"/>
      <c r="MM7" s="417"/>
      <c r="MN7" s="417"/>
      <c r="MO7" s="417"/>
      <c r="MP7" s="417"/>
      <c r="MQ7" s="417"/>
      <c r="MR7" s="417"/>
      <c r="MS7" s="417"/>
      <c r="MT7" s="417"/>
      <c r="MU7" s="417"/>
      <c r="MV7" s="417"/>
      <c r="MW7" s="417"/>
      <c r="MX7" s="417"/>
      <c r="MY7" s="417"/>
      <c r="MZ7" s="417"/>
      <c r="NA7" s="417"/>
      <c r="NB7" s="417"/>
      <c r="NC7" s="417"/>
      <c r="ND7" s="417"/>
      <c r="NE7" s="417"/>
      <c r="NF7" s="417"/>
      <c r="NG7" s="417"/>
      <c r="NH7" s="417"/>
      <c r="NI7" s="417"/>
      <c r="NJ7" s="417"/>
      <c r="NK7" s="417"/>
      <c r="NL7" s="417"/>
      <c r="NM7" s="417"/>
      <c r="NN7" s="417"/>
      <c r="NO7" s="417"/>
      <c r="NP7" s="417"/>
      <c r="NQ7" s="417"/>
      <c r="NR7" s="417"/>
      <c r="NS7" s="417"/>
      <c r="NT7" s="417"/>
      <c r="NU7" s="417"/>
      <c r="NV7" s="417"/>
      <c r="NW7" s="417"/>
      <c r="NX7" s="417"/>
      <c r="NY7" s="417"/>
      <c r="NZ7" s="417"/>
      <c r="OA7" s="417"/>
      <c r="OB7" s="417"/>
      <c r="OC7" s="417"/>
      <c r="OD7" s="417"/>
      <c r="OE7" s="417"/>
      <c r="OF7" s="417"/>
      <c r="OG7" s="417"/>
      <c r="OH7" s="417"/>
      <c r="OI7" s="417"/>
      <c r="OJ7" s="417"/>
      <c r="OK7" s="417"/>
      <c r="OL7" s="417"/>
      <c r="OM7" s="417"/>
      <c r="ON7" s="417"/>
      <c r="OO7" s="417"/>
      <c r="OP7" s="417"/>
      <c r="OQ7" s="417"/>
      <c r="OR7" s="417"/>
      <c r="OS7" s="417"/>
      <c r="OT7" s="417"/>
      <c r="OU7" s="417"/>
      <c r="OV7" s="417"/>
      <c r="OW7" s="417"/>
      <c r="OX7" s="417"/>
      <c r="OY7" s="417"/>
      <c r="OZ7" s="417"/>
      <c r="PA7" s="417"/>
      <c r="PB7" s="417"/>
      <c r="PC7" s="417"/>
      <c r="PD7" s="417"/>
      <c r="PE7" s="417"/>
      <c r="PF7" s="417"/>
      <c r="PG7" s="417"/>
      <c r="PH7" s="417"/>
      <c r="PI7" s="417"/>
      <c r="PJ7" s="417"/>
      <c r="PK7" s="417"/>
      <c r="PL7" s="417"/>
      <c r="PM7" s="417"/>
      <c r="PN7" s="417"/>
      <c r="PO7" s="417"/>
      <c r="PP7" s="417"/>
      <c r="PQ7" s="417"/>
      <c r="PR7" s="417"/>
      <c r="PS7" s="417"/>
      <c r="PT7" s="417"/>
      <c r="PU7" s="417"/>
      <c r="PV7" s="417"/>
      <c r="PW7" s="417"/>
      <c r="PX7" s="417"/>
      <c r="PY7" s="417"/>
      <c r="PZ7" s="417"/>
      <c r="QA7" s="417"/>
      <c r="QB7" s="417"/>
      <c r="QC7" s="417"/>
      <c r="QD7" s="417"/>
      <c r="QE7" s="417"/>
      <c r="QF7" s="417"/>
      <c r="QG7" s="417"/>
      <c r="QH7" s="417"/>
      <c r="QI7" s="417"/>
      <c r="QJ7" s="417"/>
      <c r="QK7" s="417"/>
      <c r="QL7" s="417"/>
      <c r="QM7" s="417"/>
      <c r="QN7" s="417"/>
      <c r="QO7" s="417"/>
      <c r="QP7" s="417"/>
      <c r="QQ7" s="417"/>
      <c r="QR7" s="417"/>
      <c r="QS7" s="417"/>
      <c r="QT7" s="417"/>
      <c r="QU7" s="417"/>
      <c r="QV7" s="417"/>
      <c r="QW7" s="417"/>
      <c r="QX7" s="417"/>
      <c r="QY7" s="417"/>
      <c r="QZ7" s="417"/>
      <c r="RA7" s="417"/>
      <c r="RB7" s="417"/>
      <c r="RC7" s="417"/>
      <c r="RD7" s="417"/>
      <c r="RE7" s="417"/>
      <c r="RF7" s="417"/>
      <c r="RG7" s="417"/>
      <c r="RH7" s="417"/>
      <c r="RI7" s="417"/>
      <c r="RJ7" s="417"/>
      <c r="RK7" s="417"/>
      <c r="RL7" s="417"/>
      <c r="RM7" s="417"/>
      <c r="RN7" s="417"/>
      <c r="RO7" s="417"/>
      <c r="RP7" s="417"/>
      <c r="RQ7" s="417"/>
      <c r="RR7" s="417"/>
      <c r="RS7" s="417"/>
      <c r="RT7" s="417"/>
      <c r="RU7" s="417"/>
      <c r="RV7" s="417"/>
      <c r="RW7" s="417"/>
      <c r="RX7" s="417"/>
      <c r="RY7" s="417"/>
      <c r="RZ7" s="417"/>
      <c r="SA7" s="417"/>
      <c r="SB7" s="417"/>
      <c r="SC7" s="417"/>
      <c r="SD7" s="417"/>
      <c r="SE7" s="417"/>
      <c r="SF7" s="417"/>
      <c r="SG7" s="417"/>
      <c r="SH7" s="417"/>
      <c r="SI7" s="417"/>
      <c r="SJ7" s="417"/>
      <c r="SK7" s="417"/>
      <c r="SL7" s="417"/>
      <c r="SM7" s="417"/>
      <c r="SN7" s="417"/>
      <c r="SO7" s="417"/>
      <c r="SP7" s="417"/>
      <c r="SQ7" s="417"/>
      <c r="SR7" s="417"/>
      <c r="SS7" s="417"/>
      <c r="ST7" s="417"/>
      <c r="SU7" s="417"/>
      <c r="SV7" s="417"/>
      <c r="SW7" s="417"/>
      <c r="SX7" s="417"/>
      <c r="SY7" s="417"/>
      <c r="SZ7" s="417"/>
      <c r="TA7" s="417"/>
      <c r="TB7" s="417"/>
      <c r="TC7" s="417"/>
      <c r="TD7" s="417"/>
      <c r="TE7" s="417"/>
      <c r="TF7" s="417"/>
      <c r="TG7" s="417"/>
      <c r="TH7" s="417"/>
      <c r="TI7" s="417"/>
      <c r="TJ7" s="417"/>
      <c r="TK7" s="417"/>
      <c r="TL7" s="417"/>
      <c r="TM7" s="417"/>
      <c r="TN7" s="417"/>
      <c r="TO7" s="417"/>
      <c r="TP7" s="417"/>
      <c r="TQ7" s="417"/>
      <c r="TR7" s="417"/>
      <c r="TS7" s="417"/>
      <c r="TT7" s="417"/>
      <c r="TU7" s="417"/>
      <c r="TV7" s="417"/>
      <c r="TW7" s="417"/>
      <c r="TX7" s="417"/>
      <c r="TY7" s="417"/>
      <c r="TZ7" s="417"/>
      <c r="UA7" s="417"/>
      <c r="UB7" s="417"/>
      <c r="UC7" s="417"/>
      <c r="UD7" s="417"/>
      <c r="UE7" s="417"/>
      <c r="UF7" s="417"/>
      <c r="UG7" s="417"/>
      <c r="UH7" s="417"/>
      <c r="UI7" s="417"/>
      <c r="UJ7" s="417"/>
      <c r="UK7" s="417"/>
      <c r="UL7" s="417"/>
      <c r="UM7" s="417"/>
      <c r="UN7" s="417"/>
      <c r="UO7" s="417"/>
      <c r="UP7" s="417"/>
      <c r="UQ7" s="417"/>
      <c r="UR7" s="417"/>
      <c r="US7" s="417"/>
      <c r="UT7" s="417"/>
      <c r="UU7" s="417"/>
      <c r="UV7" s="417"/>
      <c r="UW7" s="417"/>
      <c r="UX7" s="417"/>
      <c r="UY7" s="417"/>
      <c r="UZ7" s="417"/>
      <c r="VA7" s="417"/>
      <c r="VB7" s="417"/>
      <c r="VC7" s="417"/>
      <c r="VD7" s="417"/>
      <c r="VE7" s="417"/>
      <c r="VF7" s="417"/>
      <c r="VG7" s="417"/>
      <c r="VH7" s="417"/>
      <c r="VI7" s="417"/>
      <c r="VJ7" s="417"/>
      <c r="VK7" s="417"/>
      <c r="VL7" s="417"/>
      <c r="VM7" s="417"/>
      <c r="VN7" s="417"/>
      <c r="VO7" s="417"/>
      <c r="VP7" s="417"/>
      <c r="VQ7" s="417"/>
      <c r="VR7" s="417"/>
      <c r="VS7" s="417"/>
      <c r="VT7" s="417"/>
      <c r="VU7" s="417"/>
      <c r="VV7" s="417"/>
      <c r="VW7" s="417"/>
      <c r="VX7" s="417"/>
      <c r="VY7" s="417"/>
      <c r="VZ7" s="417"/>
      <c r="WA7" s="417"/>
      <c r="WB7" s="417"/>
      <c r="WC7" s="417"/>
      <c r="WD7" s="417"/>
      <c r="WE7" s="417"/>
      <c r="WF7" s="417"/>
      <c r="WG7" s="417"/>
      <c r="WH7" s="417"/>
      <c r="WI7" s="417"/>
      <c r="WJ7" s="417"/>
      <c r="WK7" s="417"/>
      <c r="WL7" s="417"/>
      <c r="WM7" s="417"/>
      <c r="WN7" s="417"/>
      <c r="WO7" s="417"/>
      <c r="WP7" s="417"/>
      <c r="WQ7" s="417"/>
      <c r="WR7" s="417"/>
      <c r="WS7" s="417"/>
      <c r="WT7" s="417"/>
      <c r="WU7" s="417"/>
      <c r="WV7" s="417"/>
      <c r="WW7" s="417"/>
      <c r="WX7" s="417"/>
      <c r="WY7" s="417"/>
      <c r="WZ7" s="417"/>
      <c r="XA7" s="417"/>
      <c r="XB7" s="417"/>
      <c r="XC7" s="417"/>
      <c r="XD7" s="417"/>
      <c r="XE7" s="417"/>
      <c r="XF7" s="417"/>
      <c r="XG7" s="417"/>
      <c r="XH7" s="417"/>
      <c r="XI7" s="417"/>
      <c r="XJ7" s="417"/>
      <c r="XK7" s="417"/>
      <c r="XL7" s="417"/>
      <c r="XM7" s="417"/>
      <c r="XN7" s="417"/>
      <c r="XO7" s="417"/>
      <c r="XP7" s="417"/>
      <c r="XQ7" s="417"/>
      <c r="XR7" s="417"/>
      <c r="XS7" s="417"/>
      <c r="XT7" s="417"/>
      <c r="XU7" s="417"/>
      <c r="XV7" s="417"/>
      <c r="XW7" s="417"/>
      <c r="XX7" s="417"/>
      <c r="XY7" s="417"/>
      <c r="XZ7" s="417"/>
      <c r="YA7" s="417"/>
      <c r="YB7" s="417"/>
      <c r="YC7" s="417"/>
      <c r="YD7" s="417"/>
      <c r="YE7" s="417"/>
      <c r="YF7" s="417"/>
      <c r="YG7" s="417"/>
      <c r="YH7" s="417"/>
      <c r="YI7" s="417"/>
      <c r="YJ7" s="417"/>
      <c r="YK7" s="417"/>
      <c r="YL7" s="417"/>
      <c r="YM7" s="417"/>
      <c r="YN7" s="417"/>
      <c r="YO7" s="417"/>
      <c r="YP7" s="417"/>
      <c r="YQ7" s="417"/>
      <c r="YR7" s="417"/>
      <c r="YS7" s="417"/>
      <c r="YT7" s="417"/>
      <c r="YU7" s="417"/>
      <c r="YV7" s="417"/>
      <c r="YW7" s="417"/>
      <c r="YX7" s="417"/>
      <c r="YY7" s="417"/>
      <c r="YZ7" s="417"/>
      <c r="ZA7" s="417"/>
      <c r="ZB7" s="417"/>
      <c r="ZC7" s="417"/>
      <c r="ZD7" s="417"/>
      <c r="ZE7" s="417"/>
      <c r="ZF7" s="417"/>
      <c r="ZG7" s="417"/>
      <c r="ZH7" s="417"/>
      <c r="ZI7" s="417"/>
      <c r="ZJ7" s="417"/>
      <c r="ZK7" s="417"/>
      <c r="ZL7" s="417"/>
      <c r="ZM7" s="417"/>
      <c r="ZN7" s="417"/>
      <c r="ZO7" s="417"/>
      <c r="ZP7" s="417"/>
      <c r="ZQ7" s="417"/>
      <c r="ZR7" s="417"/>
      <c r="ZS7" s="417"/>
      <c r="ZT7" s="417"/>
      <c r="ZU7" s="417"/>
      <c r="ZV7" s="417"/>
      <c r="ZW7" s="417"/>
      <c r="ZX7" s="417"/>
      <c r="ZY7" s="417"/>
      <c r="ZZ7" s="417"/>
      <c r="AAA7" s="417"/>
      <c r="AAB7" s="417"/>
      <c r="AAC7" s="417"/>
      <c r="AAD7" s="417"/>
      <c r="AAE7" s="417"/>
      <c r="AAF7" s="417"/>
      <c r="AAG7" s="417"/>
      <c r="AAH7" s="417"/>
      <c r="AAI7" s="417"/>
      <c r="AAJ7" s="417"/>
      <c r="AAK7" s="417"/>
      <c r="AAL7" s="417"/>
      <c r="AAM7" s="417"/>
      <c r="AAN7" s="417"/>
      <c r="AAO7" s="417"/>
      <c r="AAP7" s="417"/>
      <c r="AAQ7" s="417"/>
      <c r="AAR7" s="417"/>
      <c r="AAS7" s="417"/>
      <c r="AAT7" s="417"/>
      <c r="AAU7" s="417"/>
      <c r="AAV7" s="417"/>
      <c r="AAW7" s="417"/>
      <c r="AAX7" s="417"/>
      <c r="AAY7" s="417"/>
      <c r="AAZ7" s="417"/>
      <c r="ABA7" s="417"/>
      <c r="ABB7" s="417"/>
      <c r="ABC7" s="417"/>
      <c r="ABD7" s="417"/>
      <c r="ABE7" s="417"/>
      <c r="ABF7" s="417"/>
      <c r="ABG7" s="417"/>
      <c r="ABH7" s="417"/>
      <c r="ABI7" s="417"/>
      <c r="ABJ7" s="417"/>
      <c r="ABK7" s="417"/>
      <c r="ABL7" s="417"/>
      <c r="ABM7" s="417"/>
      <c r="ABN7" s="417"/>
      <c r="ABO7" s="417"/>
      <c r="ABP7" s="417"/>
      <c r="ABQ7" s="417"/>
      <c r="ABR7" s="417"/>
      <c r="ABS7" s="417"/>
      <c r="ABT7" s="417"/>
      <c r="ABU7" s="417"/>
      <c r="ABV7" s="417"/>
      <c r="ABW7" s="417"/>
      <c r="ABX7" s="417"/>
      <c r="ABY7" s="417"/>
      <c r="ABZ7" s="417"/>
      <c r="ACA7" s="417"/>
      <c r="ACB7" s="417"/>
      <c r="ACC7" s="417"/>
      <c r="ACD7" s="417"/>
      <c r="ACE7" s="417"/>
      <c r="ACF7" s="417"/>
      <c r="ACG7" s="417"/>
      <c r="ACH7" s="417"/>
      <c r="ACI7" s="417"/>
      <c r="ACJ7" s="417"/>
      <c r="ACK7" s="417"/>
      <c r="ACL7" s="417"/>
      <c r="ACM7" s="417"/>
      <c r="ACN7" s="417"/>
      <c r="ACO7" s="417"/>
      <c r="ACP7" s="417"/>
      <c r="ACQ7" s="417"/>
      <c r="ACR7" s="417"/>
      <c r="ACS7" s="417"/>
      <c r="ACT7" s="417"/>
      <c r="ACU7" s="417"/>
      <c r="ACV7" s="417"/>
      <c r="ACW7" s="417"/>
      <c r="ACX7" s="417"/>
      <c r="ACY7" s="417"/>
      <c r="ACZ7" s="417"/>
      <c r="ADA7" s="417"/>
      <c r="ADB7" s="417"/>
    </row>
    <row r="8" spans="1:782" ht="48.75" customHeight="1" x14ac:dyDescent="0.2">
      <c r="A8" s="1707" t="s">
        <v>290</v>
      </c>
      <c r="B8" s="1705"/>
      <c r="C8" s="609" t="s">
        <v>1145</v>
      </c>
      <c r="D8" s="1693" t="s">
        <v>111</v>
      </c>
      <c r="E8" s="1693" t="s">
        <v>1142</v>
      </c>
      <c r="F8" s="704" t="s">
        <v>1184</v>
      </c>
      <c r="G8" s="1693" t="s">
        <v>263</v>
      </c>
      <c r="H8" s="1699" t="s">
        <v>247</v>
      </c>
      <c r="I8" s="1700"/>
      <c r="J8" s="1700"/>
      <c r="K8" s="1724"/>
      <c r="L8" s="1725"/>
      <c r="M8" s="1699" t="s">
        <v>747</v>
      </c>
      <c r="N8" s="1700"/>
      <c r="O8" s="1700"/>
      <c r="P8" s="1708" t="s">
        <v>1203</v>
      </c>
      <c r="Q8" s="1709"/>
      <c r="R8" s="1709"/>
      <c r="S8" s="1710"/>
      <c r="T8" s="1696" t="s">
        <v>1207</v>
      </c>
      <c r="U8" s="1694" t="s">
        <v>1196</v>
      </c>
      <c r="V8" s="959" t="s">
        <v>1184</v>
      </c>
      <c r="W8" s="1703" t="s">
        <v>263</v>
      </c>
      <c r="X8" s="1689" t="s">
        <v>247</v>
      </c>
      <c r="Y8" s="1690"/>
      <c r="Z8" s="1690"/>
      <c r="AA8" s="1701"/>
      <c r="AB8" s="1702"/>
      <c r="AC8" s="1689" t="s">
        <v>747</v>
      </c>
      <c r="AD8" s="1690"/>
      <c r="AE8" s="1690"/>
      <c r="AF8" s="1619" t="s">
        <v>16</v>
      </c>
      <c r="AG8" s="1620"/>
      <c r="AH8" s="1620"/>
      <c r="AI8" s="1621"/>
      <c r="AJ8" s="1698" t="s">
        <v>1207</v>
      </c>
      <c r="AK8" s="1691" t="s">
        <v>35</v>
      </c>
      <c r="AL8" s="1691" t="s">
        <v>1197</v>
      </c>
      <c r="AM8" s="1719" t="s">
        <v>1164</v>
      </c>
      <c r="AN8" s="1719"/>
      <c r="AO8" s="1720"/>
      <c r="AP8" s="1726" t="s">
        <v>1207</v>
      </c>
      <c r="AQ8" s="1721" t="s">
        <v>1165</v>
      </c>
      <c r="AR8" s="1722"/>
      <c r="AS8" s="1722"/>
      <c r="AT8" s="1722"/>
      <c r="AU8" s="1723"/>
    </row>
    <row r="9" spans="1:782" ht="74.25" customHeight="1" x14ac:dyDescent="0.2">
      <c r="A9" s="1679"/>
      <c r="B9" s="1706"/>
      <c r="C9" s="610"/>
      <c r="D9" s="1684"/>
      <c r="E9" s="1684"/>
      <c r="F9" s="703" t="s">
        <v>1185</v>
      </c>
      <c r="G9" s="1684"/>
      <c r="H9" s="599" t="s">
        <v>937</v>
      </c>
      <c r="I9" s="599" t="s">
        <v>938</v>
      </c>
      <c r="J9" s="599" t="s">
        <v>939</v>
      </c>
      <c r="K9" s="599" t="s">
        <v>110</v>
      </c>
      <c r="L9" s="599" t="s">
        <v>904</v>
      </c>
      <c r="M9" s="599" t="s">
        <v>937</v>
      </c>
      <c r="N9" s="599" t="s">
        <v>938</v>
      </c>
      <c r="O9" s="599" t="s">
        <v>939</v>
      </c>
      <c r="P9" s="599" t="s">
        <v>937</v>
      </c>
      <c r="Q9" s="599" t="s">
        <v>938</v>
      </c>
      <c r="R9" s="599" t="s">
        <v>939</v>
      </c>
      <c r="S9" s="981" t="s">
        <v>904</v>
      </c>
      <c r="T9" s="1697"/>
      <c r="U9" s="1695"/>
      <c r="V9" s="960" t="s">
        <v>1185</v>
      </c>
      <c r="W9" s="1704"/>
      <c r="X9" s="600" t="s">
        <v>937</v>
      </c>
      <c r="Y9" s="600" t="s">
        <v>938</v>
      </c>
      <c r="Z9" s="600" t="s">
        <v>939</v>
      </c>
      <c r="AA9" s="600" t="s">
        <v>110</v>
      </c>
      <c r="AB9" s="600" t="s">
        <v>904</v>
      </c>
      <c r="AC9" s="600" t="s">
        <v>937</v>
      </c>
      <c r="AD9" s="600" t="s">
        <v>938</v>
      </c>
      <c r="AE9" s="600" t="s">
        <v>939</v>
      </c>
      <c r="AF9" s="1484" t="s">
        <v>937</v>
      </c>
      <c r="AG9" s="1484" t="s">
        <v>938</v>
      </c>
      <c r="AH9" s="1485" t="s">
        <v>939</v>
      </c>
      <c r="AI9" s="1484" t="s">
        <v>904</v>
      </c>
      <c r="AJ9" s="1689"/>
      <c r="AK9" s="1727"/>
      <c r="AL9" s="1692"/>
      <c r="AM9" s="716" t="s">
        <v>937</v>
      </c>
      <c r="AN9" s="717" t="s">
        <v>938</v>
      </c>
      <c r="AO9" s="718" t="s">
        <v>939</v>
      </c>
      <c r="AP9" s="1673"/>
      <c r="AQ9" s="1721"/>
      <c r="AR9" s="1722"/>
      <c r="AS9" s="1722"/>
      <c r="AT9" s="1722"/>
      <c r="AU9" s="1723"/>
    </row>
    <row r="10" spans="1:782" ht="129.75" customHeight="1" x14ac:dyDescent="0.2">
      <c r="A10" s="842" t="s">
        <v>403</v>
      </c>
      <c r="B10" s="843" t="str">
        <f>IF(A10="","",VLOOKUP(A10,Data!$M$1:$N$80,2,FALSE))</f>
        <v>Module10</v>
      </c>
      <c r="C10" s="844"/>
      <c r="D10" s="845" t="s">
        <v>642</v>
      </c>
      <c r="E10" s="688"/>
      <c r="F10" s="846" t="s">
        <v>1431</v>
      </c>
      <c r="G10" s="618" t="s">
        <v>1432</v>
      </c>
      <c r="H10" s="847">
        <v>18978</v>
      </c>
      <c r="I10" s="847">
        <v>49700</v>
      </c>
      <c r="J10" s="916">
        <f>IFERROR(H10/I10,"")</f>
        <v>0.38185110663983901</v>
      </c>
      <c r="K10" s="849" t="s">
        <v>1434</v>
      </c>
      <c r="L10" s="684" t="s">
        <v>1435</v>
      </c>
      <c r="M10" s="847">
        <v>28328.999999999996</v>
      </c>
      <c r="N10" s="847">
        <v>49700</v>
      </c>
      <c r="O10" s="916">
        <f t="shared" ref="O10:O30" si="0">IFERROR(M10/N10,"")</f>
        <v>0.56999999999999995</v>
      </c>
      <c r="P10" s="847">
        <v>30330</v>
      </c>
      <c r="Q10" s="847">
        <v>49700</v>
      </c>
      <c r="R10" s="848">
        <f>IFERROR(P10/Q10,"")</f>
        <v>0.61026156941649901</v>
      </c>
      <c r="S10" s="684" t="s">
        <v>1435</v>
      </c>
      <c r="T10" s="969">
        <f>IFERROR(IF(AND(M10&lt;&gt;"",N10="",P10&lt;&gt;"",Q10=""),IF((P10/M10)&gt;120%,120%,(P10/M10)),IF((R10/O10)&gt;120%,120%,(R10/O10)))," ")</f>
        <v>1.0706343323096474</v>
      </c>
      <c r="U10" s="615" t="s">
        <v>1436</v>
      </c>
      <c r="V10" s="850"/>
      <c r="W10" s="618"/>
      <c r="X10" s="847"/>
      <c r="Y10" s="847"/>
      <c r="Z10" s="916" t="str">
        <f>IFERROR(X10/Y10,"")</f>
        <v/>
      </c>
      <c r="AA10" s="849"/>
      <c r="AB10" s="684"/>
      <c r="AC10" s="847"/>
      <c r="AD10" s="847"/>
      <c r="AE10" s="916" t="str">
        <f>IFERROR(AC10/AD10,"")</f>
        <v/>
      </c>
      <c r="AF10" s="689"/>
      <c r="AG10" s="689"/>
      <c r="AH10" s="1483" t="str">
        <f t="shared" ref="AH10:AH62" si="1">IFERROR(AF10/AG10,"")</f>
        <v/>
      </c>
      <c r="AI10" s="684"/>
      <c r="AJ10" s="968" t="str">
        <f>IFERROR(IF(AND(AC10&lt;&gt;"",AD10="",AF10&lt;&gt;"",AG10=""),IF((AF10/AC10)&gt;120%,120%,(AF10/AC10)),IF((AH10/AE10)&gt;120%,120%,(AH10/AE10)))," ")</f>
        <v xml:space="preserve"> </v>
      </c>
      <c r="AK10" s="1482"/>
      <c r="AL10" s="660"/>
      <c r="AM10" s="853">
        <f>AF10</f>
        <v>0</v>
      </c>
      <c r="AN10" s="847">
        <f>AG10</f>
        <v>0</v>
      </c>
      <c r="AO10" s="852" t="str">
        <f>IFERROR(AM10/AN10,"")</f>
        <v/>
      </c>
      <c r="AP10" s="968" t="str">
        <f>AJ10</f>
        <v xml:space="preserve"> </v>
      </c>
      <c r="AQ10" s="1593"/>
      <c r="AR10" s="1594"/>
      <c r="AS10" s="1594"/>
      <c r="AT10" s="1594"/>
      <c r="AU10" s="1595"/>
    </row>
    <row r="11" spans="1:782" ht="148.5" customHeight="1" x14ac:dyDescent="0.2">
      <c r="A11" s="842" t="s">
        <v>403</v>
      </c>
      <c r="B11" s="843" t="str">
        <f>IF(A11="","",VLOOKUP(A11,Data!$M$1:$N$80,2,FALSE))</f>
        <v>Module10</v>
      </c>
      <c r="C11" s="843"/>
      <c r="D11" s="845" t="s">
        <v>644</v>
      </c>
      <c r="E11" s="617"/>
      <c r="F11" s="846" t="s">
        <v>1431</v>
      </c>
      <c r="G11" s="618" t="s">
        <v>1432</v>
      </c>
      <c r="H11" s="847">
        <v>9540</v>
      </c>
      <c r="I11" s="847">
        <v>49700</v>
      </c>
      <c r="J11" s="916">
        <f t="shared" ref="J11:J30" si="2">IFERROR(H11/I11,"")</f>
        <v>0.1919517102615694</v>
      </c>
      <c r="K11" s="849" t="s">
        <v>1434</v>
      </c>
      <c r="L11" s="684" t="s">
        <v>1435</v>
      </c>
      <c r="M11" s="847">
        <v>25347</v>
      </c>
      <c r="N11" s="847">
        <v>49700</v>
      </c>
      <c r="O11" s="916">
        <f t="shared" si="0"/>
        <v>0.51</v>
      </c>
      <c r="P11" s="847">
        <v>27395</v>
      </c>
      <c r="Q11" s="847">
        <v>49700</v>
      </c>
      <c r="R11" s="848">
        <f t="shared" ref="R11:R30" si="3">IFERROR(P11/Q11,"")</f>
        <v>0.55120724346076455</v>
      </c>
      <c r="S11" s="684" t="s">
        <v>1435</v>
      </c>
      <c r="T11" s="969">
        <f t="shared" ref="T11:T62" si="4">IFERROR(IF(AND(M11&lt;&gt;"",N11="",P11&lt;&gt;"",Q11=""),IF((P11/M11)&gt;120%,120%,(P11/M11)),IF((R11/O11)&gt;120%,120%,(R11/O11)))," ")</f>
        <v>1.0807985165897345</v>
      </c>
      <c r="U11" s="615" t="s">
        <v>1436</v>
      </c>
      <c r="V11" s="850"/>
      <c r="W11" s="618"/>
      <c r="X11" s="847"/>
      <c r="Y11" s="847"/>
      <c r="Z11" s="916" t="str">
        <f t="shared" ref="Z11:Z30" si="5">IFERROR(X11/Y11,"")</f>
        <v/>
      </c>
      <c r="AA11" s="849"/>
      <c r="AB11" s="684"/>
      <c r="AC11" s="847"/>
      <c r="AD11" s="847"/>
      <c r="AE11" s="916" t="str">
        <f t="shared" ref="AE11:AE30" si="6">IFERROR(AC11/AD11,"")</f>
        <v/>
      </c>
      <c r="AF11" s="851"/>
      <c r="AG11" s="851"/>
      <c r="AH11" s="852" t="str">
        <f t="shared" si="1"/>
        <v/>
      </c>
      <c r="AI11" s="684"/>
      <c r="AJ11" s="968" t="str">
        <f t="shared" ref="AJ11:AJ62" si="7">IFERROR(IF(AND(AC11&lt;&gt;"",AD11="",AF11&lt;&gt;"",AG11=""),IF((AF11/AC11)&gt;120%,120%,(AF11/AC11)),IF((AH11/AE11)&gt;120%,120%,(AH11/AE11)))," ")</f>
        <v xml:space="preserve"> </v>
      </c>
      <c r="AK11" s="1482"/>
      <c r="AL11" s="615"/>
      <c r="AM11" s="853">
        <f t="shared" ref="AM11:AM30" si="8">AF11</f>
        <v>0</v>
      </c>
      <c r="AN11" s="847">
        <f t="shared" ref="AN11:AN30" si="9">AG11</f>
        <v>0</v>
      </c>
      <c r="AO11" s="852" t="str">
        <f t="shared" ref="AO11:AO62" si="10">IFERROR(AM11/AN11,"")</f>
        <v/>
      </c>
      <c r="AP11" s="968" t="str">
        <f t="shared" ref="AP11:AP62" si="11">AJ11</f>
        <v xml:space="preserve"> </v>
      </c>
      <c r="AQ11" s="1593"/>
      <c r="AR11" s="1594"/>
      <c r="AS11" s="1594"/>
      <c r="AT11" s="1594"/>
      <c r="AU11" s="1595"/>
    </row>
    <row r="12" spans="1:782" ht="85.5" customHeight="1" x14ac:dyDescent="0.2">
      <c r="A12" s="842" t="s">
        <v>398</v>
      </c>
      <c r="B12" s="843" t="str">
        <f>IF(A12="","",VLOOKUP(A12,Data!$M$1:$N$80,2,FALSE))</f>
        <v>Module9</v>
      </c>
      <c r="C12" s="843"/>
      <c r="D12" s="845" t="s">
        <v>636</v>
      </c>
      <c r="E12" s="617"/>
      <c r="F12" s="846" t="s">
        <v>1431</v>
      </c>
      <c r="G12" s="618" t="s">
        <v>1432</v>
      </c>
      <c r="H12" s="847">
        <v>1438</v>
      </c>
      <c r="I12" s="847">
        <v>17000</v>
      </c>
      <c r="J12" s="916">
        <f t="shared" si="2"/>
        <v>8.4588235294117645E-2</v>
      </c>
      <c r="K12" s="849" t="s">
        <v>1434</v>
      </c>
      <c r="L12" s="684" t="s">
        <v>1435</v>
      </c>
      <c r="M12" s="847">
        <v>4250</v>
      </c>
      <c r="N12" s="847">
        <v>17000</v>
      </c>
      <c r="O12" s="916">
        <f t="shared" si="0"/>
        <v>0.25</v>
      </c>
      <c r="P12" s="847">
        <v>3826</v>
      </c>
      <c r="Q12" s="847">
        <v>17000</v>
      </c>
      <c r="R12" s="848">
        <f t="shared" si="3"/>
        <v>0.22505882352941176</v>
      </c>
      <c r="S12" s="684" t="s">
        <v>1435</v>
      </c>
      <c r="T12" s="969">
        <f t="shared" si="4"/>
        <v>0.90023529411764702</v>
      </c>
      <c r="U12" s="615" t="s">
        <v>1437</v>
      </c>
      <c r="V12" s="850"/>
      <c r="W12" s="618"/>
      <c r="X12" s="847"/>
      <c r="Y12" s="847"/>
      <c r="Z12" s="916" t="str">
        <f t="shared" si="5"/>
        <v/>
      </c>
      <c r="AA12" s="849"/>
      <c r="AB12" s="684"/>
      <c r="AC12" s="847"/>
      <c r="AD12" s="847"/>
      <c r="AE12" s="916" t="str">
        <f t="shared" si="6"/>
        <v/>
      </c>
      <c r="AF12" s="851"/>
      <c r="AG12" s="851"/>
      <c r="AH12" s="852" t="str">
        <f t="shared" si="1"/>
        <v/>
      </c>
      <c r="AI12" s="684"/>
      <c r="AJ12" s="968" t="str">
        <f t="shared" si="7"/>
        <v xml:space="preserve"> </v>
      </c>
      <c r="AK12" s="1482"/>
      <c r="AL12" s="615"/>
      <c r="AM12" s="853">
        <f t="shared" si="8"/>
        <v>0</v>
      </c>
      <c r="AN12" s="847">
        <f t="shared" si="9"/>
        <v>0</v>
      </c>
      <c r="AO12" s="852" t="str">
        <f t="shared" si="10"/>
        <v/>
      </c>
      <c r="AP12" s="968" t="str">
        <f t="shared" si="11"/>
        <v xml:space="preserve"> </v>
      </c>
      <c r="AQ12" s="1593"/>
      <c r="AR12" s="1594"/>
      <c r="AS12" s="1594"/>
      <c r="AT12" s="1594"/>
      <c r="AU12" s="1595"/>
    </row>
    <row r="13" spans="1:782" ht="63.75" customHeight="1" x14ac:dyDescent="0.2">
      <c r="A13" s="842" t="s">
        <v>398</v>
      </c>
      <c r="B13" s="843" t="str">
        <f>IF(A13="","",VLOOKUP(A13,Data!$M$1:$N$80,2,FALSE))</f>
        <v>Module9</v>
      </c>
      <c r="C13" s="843"/>
      <c r="D13" s="845" t="s">
        <v>640</v>
      </c>
      <c r="E13" s="617"/>
      <c r="F13" s="846" t="s">
        <v>1431</v>
      </c>
      <c r="G13" s="618" t="s">
        <v>1432</v>
      </c>
      <c r="H13" s="847">
        <v>875</v>
      </c>
      <c r="I13" s="847">
        <v>17000</v>
      </c>
      <c r="J13" s="916">
        <f t="shared" si="2"/>
        <v>5.1470588235294115E-2</v>
      </c>
      <c r="K13" s="849" t="s">
        <v>1434</v>
      </c>
      <c r="L13" s="684" t="s">
        <v>1435</v>
      </c>
      <c r="M13" s="847">
        <v>3060</v>
      </c>
      <c r="N13" s="847">
        <v>17000</v>
      </c>
      <c r="O13" s="916">
        <f t="shared" si="0"/>
        <v>0.18</v>
      </c>
      <c r="P13" s="847">
        <v>2035</v>
      </c>
      <c r="Q13" s="847">
        <v>17000</v>
      </c>
      <c r="R13" s="848">
        <f t="shared" si="3"/>
        <v>0.11970588235294118</v>
      </c>
      <c r="S13" s="684" t="s">
        <v>1435</v>
      </c>
      <c r="T13" s="969">
        <f t="shared" si="4"/>
        <v>0.66503267973856206</v>
      </c>
      <c r="U13" s="615" t="s">
        <v>1438</v>
      </c>
      <c r="V13" s="850"/>
      <c r="W13" s="618"/>
      <c r="X13" s="847"/>
      <c r="Y13" s="847"/>
      <c r="Z13" s="916" t="str">
        <f t="shared" si="5"/>
        <v/>
      </c>
      <c r="AA13" s="849"/>
      <c r="AB13" s="684"/>
      <c r="AC13" s="847"/>
      <c r="AD13" s="847"/>
      <c r="AE13" s="916" t="str">
        <f t="shared" si="6"/>
        <v/>
      </c>
      <c r="AF13" s="851"/>
      <c r="AG13" s="851"/>
      <c r="AH13" s="852" t="str">
        <f t="shared" si="1"/>
        <v/>
      </c>
      <c r="AI13" s="684"/>
      <c r="AJ13" s="968" t="str">
        <f t="shared" si="7"/>
        <v xml:space="preserve"> </v>
      </c>
      <c r="AK13" s="1482"/>
      <c r="AL13" s="615"/>
      <c r="AM13" s="853">
        <f t="shared" si="8"/>
        <v>0</v>
      </c>
      <c r="AN13" s="847">
        <f t="shared" si="9"/>
        <v>0</v>
      </c>
      <c r="AO13" s="852" t="str">
        <f t="shared" si="10"/>
        <v/>
      </c>
      <c r="AP13" s="968" t="str">
        <f t="shared" si="11"/>
        <v xml:space="preserve"> </v>
      </c>
      <c r="AQ13" s="1593"/>
      <c r="AR13" s="1594"/>
      <c r="AS13" s="1594"/>
      <c r="AT13" s="1594"/>
      <c r="AU13" s="1595"/>
    </row>
    <row r="14" spans="1:782" ht="63.75" customHeight="1" x14ac:dyDescent="0.2">
      <c r="A14" s="842" t="s">
        <v>419</v>
      </c>
      <c r="B14" s="843" t="str">
        <f>IF(A14="","",VLOOKUP(A14,Data!$M$1:$N$80,2,FALSE))</f>
        <v>Module13</v>
      </c>
      <c r="C14" s="843"/>
      <c r="D14" s="845" t="s">
        <v>651</v>
      </c>
      <c r="E14" s="617"/>
      <c r="F14" s="846" t="s">
        <v>1431</v>
      </c>
      <c r="G14" s="618" t="s">
        <v>1432</v>
      </c>
      <c r="H14" s="847">
        <v>1207</v>
      </c>
      <c r="I14" s="847">
        <v>6500</v>
      </c>
      <c r="J14" s="916">
        <f t="shared" si="2"/>
        <v>0.18569230769230768</v>
      </c>
      <c r="K14" s="849" t="s">
        <v>1434</v>
      </c>
      <c r="L14" s="684" t="s">
        <v>1435</v>
      </c>
      <c r="M14" s="847">
        <v>2610</v>
      </c>
      <c r="N14" s="847">
        <v>6500</v>
      </c>
      <c r="O14" s="916">
        <f t="shared" si="0"/>
        <v>0.40153846153846151</v>
      </c>
      <c r="P14" s="847">
        <v>3160</v>
      </c>
      <c r="Q14" s="847">
        <v>6500</v>
      </c>
      <c r="R14" s="848">
        <f t="shared" si="3"/>
        <v>0.48615384615384616</v>
      </c>
      <c r="S14" s="684" t="s">
        <v>1435</v>
      </c>
      <c r="T14" s="969">
        <f t="shared" si="4"/>
        <v>1.2</v>
      </c>
      <c r="U14" s="615" t="s">
        <v>1439</v>
      </c>
      <c r="V14" s="850"/>
      <c r="W14" s="618"/>
      <c r="X14" s="847"/>
      <c r="Y14" s="847"/>
      <c r="Z14" s="916" t="str">
        <f t="shared" si="5"/>
        <v/>
      </c>
      <c r="AA14" s="849"/>
      <c r="AB14" s="684"/>
      <c r="AC14" s="847"/>
      <c r="AD14" s="847"/>
      <c r="AE14" s="916" t="str">
        <f t="shared" si="6"/>
        <v/>
      </c>
      <c r="AF14" s="851"/>
      <c r="AG14" s="851"/>
      <c r="AH14" s="852" t="str">
        <f t="shared" si="1"/>
        <v/>
      </c>
      <c r="AI14" s="684"/>
      <c r="AJ14" s="968" t="str">
        <f t="shared" si="7"/>
        <v xml:space="preserve"> </v>
      </c>
      <c r="AK14" s="1482"/>
      <c r="AL14" s="615"/>
      <c r="AM14" s="853">
        <f t="shared" si="8"/>
        <v>0</v>
      </c>
      <c r="AN14" s="847">
        <f t="shared" si="9"/>
        <v>0</v>
      </c>
      <c r="AO14" s="852" t="str">
        <f t="shared" si="10"/>
        <v/>
      </c>
      <c r="AP14" s="968" t="str">
        <f t="shared" si="11"/>
        <v xml:space="preserve"> </v>
      </c>
      <c r="AQ14" s="1593"/>
      <c r="AR14" s="1594"/>
      <c r="AS14" s="1594"/>
      <c r="AT14" s="1594"/>
      <c r="AU14" s="1595"/>
    </row>
    <row r="15" spans="1:782" ht="63.75" customHeight="1" x14ac:dyDescent="0.2">
      <c r="A15" s="842" t="s">
        <v>419</v>
      </c>
      <c r="B15" s="843" t="str">
        <f>IF(A15="","",VLOOKUP(A15,Data!$M$1:$N$80,2,FALSE))</f>
        <v>Module13</v>
      </c>
      <c r="C15" s="843"/>
      <c r="D15" s="845" t="s">
        <v>653</v>
      </c>
      <c r="E15" s="617"/>
      <c r="F15" s="846" t="s">
        <v>1431</v>
      </c>
      <c r="G15" s="618" t="s">
        <v>1432</v>
      </c>
      <c r="H15" s="847">
        <v>756</v>
      </c>
      <c r="I15" s="847">
        <v>6500</v>
      </c>
      <c r="J15" s="916">
        <f t="shared" si="2"/>
        <v>0.11630769230769231</v>
      </c>
      <c r="K15" s="849" t="s">
        <v>1434</v>
      </c>
      <c r="L15" s="684" t="s">
        <v>1435</v>
      </c>
      <c r="M15" s="847">
        <v>1958</v>
      </c>
      <c r="N15" s="847">
        <v>6500</v>
      </c>
      <c r="O15" s="916">
        <f t="shared" si="0"/>
        <v>0.30123076923076925</v>
      </c>
      <c r="P15" s="847">
        <v>2111</v>
      </c>
      <c r="Q15" s="847">
        <v>6500</v>
      </c>
      <c r="R15" s="848">
        <f t="shared" si="3"/>
        <v>0.32476923076923075</v>
      </c>
      <c r="S15" s="684" t="s">
        <v>1435</v>
      </c>
      <c r="T15" s="969">
        <f t="shared" si="4"/>
        <v>1.078140960163432</v>
      </c>
      <c r="U15" s="615" t="s">
        <v>1439</v>
      </c>
      <c r="V15" s="850"/>
      <c r="W15" s="618"/>
      <c r="X15" s="847"/>
      <c r="Y15" s="847"/>
      <c r="Z15" s="916" t="str">
        <f t="shared" si="5"/>
        <v/>
      </c>
      <c r="AA15" s="849"/>
      <c r="AB15" s="684"/>
      <c r="AC15" s="847"/>
      <c r="AD15" s="847"/>
      <c r="AE15" s="916" t="str">
        <f t="shared" si="6"/>
        <v/>
      </c>
      <c r="AF15" s="851"/>
      <c r="AG15" s="851"/>
      <c r="AH15" s="852" t="str">
        <f t="shared" si="1"/>
        <v/>
      </c>
      <c r="AI15" s="684"/>
      <c r="AJ15" s="968" t="str">
        <f t="shared" si="7"/>
        <v xml:space="preserve"> </v>
      </c>
      <c r="AK15" s="1482"/>
      <c r="AL15" s="615"/>
      <c r="AM15" s="853">
        <f t="shared" si="8"/>
        <v>0</v>
      </c>
      <c r="AN15" s="847">
        <f t="shared" si="9"/>
        <v>0</v>
      </c>
      <c r="AO15" s="852" t="str">
        <f t="shared" si="10"/>
        <v/>
      </c>
      <c r="AP15" s="968" t="str">
        <f t="shared" si="11"/>
        <v xml:space="preserve"> </v>
      </c>
      <c r="AQ15" s="1593"/>
      <c r="AR15" s="1594"/>
      <c r="AS15" s="1594"/>
      <c r="AT15" s="1594"/>
      <c r="AU15" s="1595"/>
    </row>
    <row r="16" spans="1:782" ht="85.5" customHeight="1" x14ac:dyDescent="0.2">
      <c r="A16" s="842" t="s">
        <v>406</v>
      </c>
      <c r="B16" s="843" t="str">
        <f>IF(A16="","",VLOOKUP(A16,Data!$M$1:$N$80,2,FALSE))</f>
        <v>Module11</v>
      </c>
      <c r="C16" s="843"/>
      <c r="D16" s="845" t="s">
        <v>649</v>
      </c>
      <c r="E16" s="617" t="s">
        <v>888</v>
      </c>
      <c r="F16" s="846" t="s">
        <v>1431</v>
      </c>
      <c r="G16" s="618" t="s">
        <v>1432</v>
      </c>
      <c r="H16" s="847">
        <v>2466</v>
      </c>
      <c r="I16" s="847">
        <v>10000</v>
      </c>
      <c r="J16" s="916">
        <f t="shared" si="2"/>
        <v>0.24660000000000001</v>
      </c>
      <c r="K16" s="849" t="s">
        <v>1434</v>
      </c>
      <c r="L16" s="684" t="s">
        <v>1435</v>
      </c>
      <c r="M16" s="847">
        <v>5500</v>
      </c>
      <c r="N16" s="847">
        <v>10000</v>
      </c>
      <c r="O16" s="916">
        <f t="shared" si="0"/>
        <v>0.55000000000000004</v>
      </c>
      <c r="P16" s="847">
        <v>6068</v>
      </c>
      <c r="Q16" s="847">
        <v>10000</v>
      </c>
      <c r="R16" s="848">
        <f t="shared" si="3"/>
        <v>0.60680000000000001</v>
      </c>
      <c r="S16" s="684" t="s">
        <v>1435</v>
      </c>
      <c r="T16" s="969">
        <f t="shared" si="4"/>
        <v>1.1032727272727272</v>
      </c>
      <c r="U16" s="615" t="s">
        <v>1440</v>
      </c>
      <c r="V16" s="850"/>
      <c r="W16" s="618"/>
      <c r="X16" s="847"/>
      <c r="Y16" s="847"/>
      <c r="Z16" s="916" t="str">
        <f t="shared" si="5"/>
        <v/>
      </c>
      <c r="AA16" s="849"/>
      <c r="AB16" s="684"/>
      <c r="AC16" s="847"/>
      <c r="AD16" s="847"/>
      <c r="AE16" s="916" t="str">
        <f t="shared" si="6"/>
        <v/>
      </c>
      <c r="AF16" s="851"/>
      <c r="AG16" s="851"/>
      <c r="AH16" s="852" t="str">
        <f t="shared" si="1"/>
        <v/>
      </c>
      <c r="AI16" s="684"/>
      <c r="AJ16" s="968" t="str">
        <f t="shared" si="7"/>
        <v xml:space="preserve"> </v>
      </c>
      <c r="AK16" s="1482"/>
      <c r="AL16" s="615"/>
      <c r="AM16" s="853">
        <f t="shared" si="8"/>
        <v>0</v>
      </c>
      <c r="AN16" s="847">
        <f t="shared" si="9"/>
        <v>0</v>
      </c>
      <c r="AO16" s="852" t="str">
        <f t="shared" si="10"/>
        <v/>
      </c>
      <c r="AP16" s="968" t="str">
        <f t="shared" si="11"/>
        <v xml:space="preserve"> </v>
      </c>
      <c r="AQ16" s="1593"/>
      <c r="AR16" s="1594"/>
      <c r="AS16" s="1594"/>
      <c r="AT16" s="1594"/>
      <c r="AU16" s="1595"/>
    </row>
    <row r="17" spans="1:47" ht="252.75" customHeight="1" x14ac:dyDescent="0.2">
      <c r="A17" s="842" t="s">
        <v>442</v>
      </c>
      <c r="B17" s="843" t="str">
        <f>IF(A17="","",VLOOKUP(A17,Data!$M$1:$N$80,2,FALSE))</f>
        <v>Module15</v>
      </c>
      <c r="C17" s="843"/>
      <c r="D17" s="845" t="s">
        <v>657</v>
      </c>
      <c r="E17" s="617"/>
      <c r="F17" s="846" t="s">
        <v>1431</v>
      </c>
      <c r="G17" s="618" t="s">
        <v>1433</v>
      </c>
      <c r="H17" s="847">
        <v>3044</v>
      </c>
      <c r="I17" s="847">
        <v>7040</v>
      </c>
      <c r="J17" s="916">
        <f t="shared" si="2"/>
        <v>0.43238636363636362</v>
      </c>
      <c r="K17" s="849" t="s">
        <v>1420</v>
      </c>
      <c r="L17" s="684" t="s">
        <v>948</v>
      </c>
      <c r="M17" s="847">
        <v>4000</v>
      </c>
      <c r="N17" s="847">
        <v>7490</v>
      </c>
      <c r="O17" s="916">
        <f t="shared" si="0"/>
        <v>0.53404539385847793</v>
      </c>
      <c r="P17" s="847">
        <v>3638</v>
      </c>
      <c r="Q17" s="847">
        <v>9600</v>
      </c>
      <c r="R17" s="848">
        <f t="shared" si="3"/>
        <v>0.37895833333333334</v>
      </c>
      <c r="S17" s="684" t="s">
        <v>948</v>
      </c>
      <c r="T17" s="969">
        <f t="shared" si="4"/>
        <v>0.70959947916666677</v>
      </c>
      <c r="U17" s="615" t="s">
        <v>1441</v>
      </c>
      <c r="V17" s="850"/>
      <c r="W17" s="618"/>
      <c r="X17" s="847"/>
      <c r="Y17" s="847"/>
      <c r="Z17" s="916" t="str">
        <f t="shared" si="5"/>
        <v/>
      </c>
      <c r="AA17" s="849"/>
      <c r="AB17" s="684"/>
      <c r="AC17" s="847"/>
      <c r="AD17" s="847"/>
      <c r="AE17" s="916" t="str">
        <f t="shared" si="6"/>
        <v/>
      </c>
      <c r="AF17" s="851"/>
      <c r="AG17" s="851"/>
      <c r="AH17" s="852" t="str">
        <f t="shared" si="1"/>
        <v/>
      </c>
      <c r="AI17" s="684"/>
      <c r="AJ17" s="968" t="str">
        <f t="shared" si="7"/>
        <v xml:space="preserve"> </v>
      </c>
      <c r="AK17" s="1482"/>
      <c r="AL17" s="615"/>
      <c r="AM17" s="853">
        <f t="shared" si="8"/>
        <v>0</v>
      </c>
      <c r="AN17" s="847">
        <f t="shared" si="9"/>
        <v>0</v>
      </c>
      <c r="AO17" s="852" t="str">
        <f t="shared" si="10"/>
        <v/>
      </c>
      <c r="AP17" s="968" t="str">
        <f t="shared" si="11"/>
        <v xml:space="preserve"> </v>
      </c>
      <c r="AQ17" s="1593"/>
      <c r="AR17" s="1594"/>
      <c r="AS17" s="1594"/>
      <c r="AT17" s="1594"/>
      <c r="AU17" s="1595"/>
    </row>
    <row r="18" spans="1:47" ht="63.75" hidden="1" customHeight="1" x14ac:dyDescent="0.2">
      <c r="A18" s="842"/>
      <c r="B18" s="843" t="str">
        <f>IF(A18="","",VLOOKUP(A18,Data!$M$1:$N$80,2,FALSE))</f>
        <v/>
      </c>
      <c r="C18" s="843"/>
      <c r="D18" s="845"/>
      <c r="E18" s="617"/>
      <c r="F18" s="846"/>
      <c r="G18" s="618"/>
      <c r="H18" s="847"/>
      <c r="I18" s="847"/>
      <c r="J18" s="916" t="str">
        <f t="shared" si="2"/>
        <v/>
      </c>
      <c r="K18" s="849"/>
      <c r="L18" s="684"/>
      <c r="M18" s="847"/>
      <c r="N18" s="847"/>
      <c r="O18" s="916" t="str">
        <f t="shared" si="0"/>
        <v/>
      </c>
      <c r="P18" s="847"/>
      <c r="Q18" s="847"/>
      <c r="R18" s="848" t="str">
        <f t="shared" si="3"/>
        <v/>
      </c>
      <c r="S18" s="684"/>
      <c r="T18" s="969" t="str">
        <f t="shared" si="4"/>
        <v xml:space="preserve"> </v>
      </c>
      <c r="U18" s="615"/>
      <c r="V18" s="850"/>
      <c r="W18" s="618"/>
      <c r="X18" s="847"/>
      <c r="Y18" s="847"/>
      <c r="Z18" s="916" t="str">
        <f t="shared" si="5"/>
        <v/>
      </c>
      <c r="AA18" s="849"/>
      <c r="AB18" s="684"/>
      <c r="AC18" s="847"/>
      <c r="AD18" s="847"/>
      <c r="AE18" s="916" t="str">
        <f t="shared" si="6"/>
        <v/>
      </c>
      <c r="AF18" s="851"/>
      <c r="AG18" s="851"/>
      <c r="AH18" s="852" t="str">
        <f t="shared" si="1"/>
        <v/>
      </c>
      <c r="AI18" s="684"/>
      <c r="AJ18" s="968" t="str">
        <f t="shared" si="7"/>
        <v xml:space="preserve"> </v>
      </c>
      <c r="AK18" s="1482"/>
      <c r="AL18" s="615"/>
      <c r="AM18" s="853">
        <f t="shared" si="8"/>
        <v>0</v>
      </c>
      <c r="AN18" s="847">
        <f t="shared" si="9"/>
        <v>0</v>
      </c>
      <c r="AO18" s="852" t="str">
        <f t="shared" si="10"/>
        <v/>
      </c>
      <c r="AP18" s="968" t="str">
        <f t="shared" si="11"/>
        <v xml:space="preserve"> </v>
      </c>
      <c r="AQ18" s="1593"/>
      <c r="AR18" s="1594"/>
      <c r="AS18" s="1594"/>
      <c r="AT18" s="1594"/>
      <c r="AU18" s="1595"/>
    </row>
    <row r="19" spans="1:47" ht="63.75" hidden="1" customHeight="1" x14ac:dyDescent="0.2">
      <c r="A19" s="842"/>
      <c r="B19" s="843" t="str">
        <f>IF(A19="","",VLOOKUP(A19,Data!$M$1:$N$80,2,FALSE))</f>
        <v/>
      </c>
      <c r="C19" s="843"/>
      <c r="D19" s="845"/>
      <c r="E19" s="617"/>
      <c r="F19" s="846"/>
      <c r="G19" s="618"/>
      <c r="H19" s="847"/>
      <c r="I19" s="847"/>
      <c r="J19" s="916" t="str">
        <f t="shared" si="2"/>
        <v/>
      </c>
      <c r="K19" s="849"/>
      <c r="L19" s="684"/>
      <c r="M19" s="847"/>
      <c r="N19" s="847"/>
      <c r="O19" s="916" t="str">
        <f t="shared" si="0"/>
        <v/>
      </c>
      <c r="P19" s="847"/>
      <c r="Q19" s="847"/>
      <c r="R19" s="848" t="str">
        <f t="shared" si="3"/>
        <v/>
      </c>
      <c r="S19" s="684"/>
      <c r="T19" s="969" t="str">
        <f t="shared" si="4"/>
        <v xml:space="preserve"> </v>
      </c>
      <c r="U19" s="615"/>
      <c r="V19" s="850"/>
      <c r="W19" s="618"/>
      <c r="X19" s="847"/>
      <c r="Y19" s="847"/>
      <c r="Z19" s="916" t="str">
        <f t="shared" si="5"/>
        <v/>
      </c>
      <c r="AA19" s="849"/>
      <c r="AB19" s="684"/>
      <c r="AC19" s="847"/>
      <c r="AD19" s="847"/>
      <c r="AE19" s="916" t="str">
        <f t="shared" si="6"/>
        <v/>
      </c>
      <c r="AF19" s="851"/>
      <c r="AG19" s="851"/>
      <c r="AH19" s="852" t="str">
        <f t="shared" si="1"/>
        <v/>
      </c>
      <c r="AI19" s="684"/>
      <c r="AJ19" s="968" t="str">
        <f t="shared" si="7"/>
        <v xml:space="preserve"> </v>
      </c>
      <c r="AK19" s="1482"/>
      <c r="AL19" s="615"/>
      <c r="AM19" s="853">
        <f t="shared" si="8"/>
        <v>0</v>
      </c>
      <c r="AN19" s="847">
        <f t="shared" si="9"/>
        <v>0</v>
      </c>
      <c r="AO19" s="852" t="str">
        <f t="shared" si="10"/>
        <v/>
      </c>
      <c r="AP19" s="968" t="str">
        <f t="shared" si="11"/>
        <v xml:space="preserve"> </v>
      </c>
      <c r="AQ19" s="1593"/>
      <c r="AR19" s="1594"/>
      <c r="AS19" s="1594"/>
      <c r="AT19" s="1594"/>
      <c r="AU19" s="1595"/>
    </row>
    <row r="20" spans="1:47" ht="63.75" hidden="1" customHeight="1" x14ac:dyDescent="0.2">
      <c r="A20" s="842"/>
      <c r="B20" s="843" t="str">
        <f>IF(A20="","",VLOOKUP(A20,Data!$M$1:$N$80,2,FALSE))</f>
        <v/>
      </c>
      <c r="C20" s="843"/>
      <c r="D20" s="845"/>
      <c r="E20" s="617"/>
      <c r="F20" s="846"/>
      <c r="G20" s="618"/>
      <c r="H20" s="847"/>
      <c r="I20" s="847"/>
      <c r="J20" s="916" t="str">
        <f t="shared" si="2"/>
        <v/>
      </c>
      <c r="K20" s="849"/>
      <c r="L20" s="684"/>
      <c r="M20" s="847"/>
      <c r="N20" s="847"/>
      <c r="O20" s="916" t="str">
        <f t="shared" si="0"/>
        <v/>
      </c>
      <c r="P20" s="847"/>
      <c r="Q20" s="847"/>
      <c r="R20" s="848" t="str">
        <f t="shared" si="3"/>
        <v/>
      </c>
      <c r="S20" s="684"/>
      <c r="T20" s="969" t="str">
        <f t="shared" si="4"/>
        <v xml:space="preserve"> </v>
      </c>
      <c r="U20" s="615"/>
      <c r="V20" s="850"/>
      <c r="W20" s="618"/>
      <c r="X20" s="847"/>
      <c r="Y20" s="847"/>
      <c r="Z20" s="916" t="str">
        <f t="shared" si="5"/>
        <v/>
      </c>
      <c r="AA20" s="849"/>
      <c r="AB20" s="684"/>
      <c r="AC20" s="847"/>
      <c r="AD20" s="847"/>
      <c r="AE20" s="916" t="str">
        <f t="shared" si="6"/>
        <v/>
      </c>
      <c r="AF20" s="851"/>
      <c r="AG20" s="851"/>
      <c r="AH20" s="852" t="str">
        <f t="shared" si="1"/>
        <v/>
      </c>
      <c r="AI20" s="684"/>
      <c r="AJ20" s="968" t="str">
        <f t="shared" si="7"/>
        <v xml:space="preserve"> </v>
      </c>
      <c r="AK20" s="1482"/>
      <c r="AL20" s="615"/>
      <c r="AM20" s="853">
        <f t="shared" si="8"/>
        <v>0</v>
      </c>
      <c r="AN20" s="847">
        <f t="shared" si="9"/>
        <v>0</v>
      </c>
      <c r="AO20" s="852" t="str">
        <f t="shared" si="10"/>
        <v/>
      </c>
      <c r="AP20" s="968" t="str">
        <f t="shared" si="11"/>
        <v xml:space="preserve"> </v>
      </c>
      <c r="AQ20" s="1593"/>
      <c r="AR20" s="1594"/>
      <c r="AS20" s="1594"/>
      <c r="AT20" s="1594"/>
      <c r="AU20" s="1595"/>
    </row>
    <row r="21" spans="1:47" ht="63.75" hidden="1" customHeight="1" x14ac:dyDescent="0.2">
      <c r="A21" s="842"/>
      <c r="B21" s="843" t="str">
        <f>IF(A21="","",VLOOKUP(A21,Data!$M$1:$N$80,2,FALSE))</f>
        <v/>
      </c>
      <c r="C21" s="843"/>
      <c r="D21" s="845"/>
      <c r="E21" s="617"/>
      <c r="F21" s="846"/>
      <c r="G21" s="618"/>
      <c r="H21" s="847"/>
      <c r="I21" s="847"/>
      <c r="J21" s="916" t="str">
        <f t="shared" si="2"/>
        <v/>
      </c>
      <c r="K21" s="849"/>
      <c r="L21" s="684"/>
      <c r="M21" s="847"/>
      <c r="N21" s="847"/>
      <c r="O21" s="916" t="str">
        <f t="shared" si="0"/>
        <v/>
      </c>
      <c r="P21" s="847"/>
      <c r="Q21" s="847"/>
      <c r="R21" s="848" t="str">
        <f t="shared" si="3"/>
        <v/>
      </c>
      <c r="S21" s="684"/>
      <c r="T21" s="969" t="str">
        <f t="shared" si="4"/>
        <v xml:space="preserve"> </v>
      </c>
      <c r="U21" s="615"/>
      <c r="V21" s="850"/>
      <c r="W21" s="618"/>
      <c r="X21" s="847"/>
      <c r="Y21" s="847"/>
      <c r="Z21" s="916" t="str">
        <f t="shared" si="5"/>
        <v/>
      </c>
      <c r="AA21" s="849"/>
      <c r="AB21" s="684"/>
      <c r="AC21" s="847"/>
      <c r="AD21" s="847"/>
      <c r="AE21" s="916" t="str">
        <f t="shared" si="6"/>
        <v/>
      </c>
      <c r="AF21" s="851"/>
      <c r="AG21" s="851"/>
      <c r="AH21" s="852" t="str">
        <f t="shared" si="1"/>
        <v/>
      </c>
      <c r="AI21" s="684"/>
      <c r="AJ21" s="968" t="str">
        <f t="shared" si="7"/>
        <v xml:space="preserve"> </v>
      </c>
      <c r="AK21" s="1482"/>
      <c r="AL21" s="615"/>
      <c r="AM21" s="853">
        <f t="shared" si="8"/>
        <v>0</v>
      </c>
      <c r="AN21" s="847">
        <f t="shared" si="9"/>
        <v>0</v>
      </c>
      <c r="AO21" s="852" t="str">
        <f t="shared" si="10"/>
        <v/>
      </c>
      <c r="AP21" s="968" t="str">
        <f t="shared" si="11"/>
        <v xml:space="preserve"> </v>
      </c>
      <c r="AQ21" s="1593"/>
      <c r="AR21" s="1594"/>
      <c r="AS21" s="1594"/>
      <c r="AT21" s="1594"/>
      <c r="AU21" s="1595"/>
    </row>
    <row r="22" spans="1:47" ht="63.75" hidden="1" customHeight="1" x14ac:dyDescent="0.2">
      <c r="A22" s="842"/>
      <c r="B22" s="843" t="str">
        <f>IF(A22="","",VLOOKUP(A22,Data!$M$1:$N$80,2,FALSE))</f>
        <v/>
      </c>
      <c r="C22" s="843"/>
      <c r="D22" s="845"/>
      <c r="E22" s="617"/>
      <c r="F22" s="846"/>
      <c r="G22" s="618"/>
      <c r="H22" s="847"/>
      <c r="I22" s="847"/>
      <c r="J22" s="916" t="str">
        <f t="shared" si="2"/>
        <v/>
      </c>
      <c r="K22" s="849"/>
      <c r="L22" s="684"/>
      <c r="M22" s="847"/>
      <c r="N22" s="847"/>
      <c r="O22" s="916" t="str">
        <f t="shared" si="0"/>
        <v/>
      </c>
      <c r="P22" s="847"/>
      <c r="Q22" s="847"/>
      <c r="R22" s="848" t="str">
        <f t="shared" si="3"/>
        <v/>
      </c>
      <c r="S22" s="684"/>
      <c r="T22" s="969" t="str">
        <f t="shared" si="4"/>
        <v xml:space="preserve"> </v>
      </c>
      <c r="U22" s="615"/>
      <c r="V22" s="850"/>
      <c r="W22" s="618"/>
      <c r="X22" s="847"/>
      <c r="Y22" s="847"/>
      <c r="Z22" s="916" t="str">
        <f t="shared" si="5"/>
        <v/>
      </c>
      <c r="AA22" s="849"/>
      <c r="AB22" s="684"/>
      <c r="AC22" s="847"/>
      <c r="AD22" s="847"/>
      <c r="AE22" s="916" t="str">
        <f t="shared" si="6"/>
        <v/>
      </c>
      <c r="AF22" s="851"/>
      <c r="AG22" s="851"/>
      <c r="AH22" s="852" t="str">
        <f t="shared" si="1"/>
        <v/>
      </c>
      <c r="AI22" s="684"/>
      <c r="AJ22" s="968" t="str">
        <f t="shared" si="7"/>
        <v xml:space="preserve"> </v>
      </c>
      <c r="AK22" s="1482"/>
      <c r="AL22" s="615"/>
      <c r="AM22" s="853">
        <f t="shared" si="8"/>
        <v>0</v>
      </c>
      <c r="AN22" s="847">
        <f t="shared" si="9"/>
        <v>0</v>
      </c>
      <c r="AO22" s="852" t="str">
        <f t="shared" si="10"/>
        <v/>
      </c>
      <c r="AP22" s="968" t="str">
        <f t="shared" si="11"/>
        <v xml:space="preserve"> </v>
      </c>
      <c r="AQ22" s="1593"/>
      <c r="AR22" s="1594"/>
      <c r="AS22" s="1594"/>
      <c r="AT22" s="1594"/>
      <c r="AU22" s="1595"/>
    </row>
    <row r="23" spans="1:47" ht="63.75" hidden="1" customHeight="1" x14ac:dyDescent="0.2">
      <c r="A23" s="842"/>
      <c r="B23" s="843" t="str">
        <f>IF(A23="","",VLOOKUP(A23,Data!$M$1:$N$80,2,FALSE))</f>
        <v/>
      </c>
      <c r="C23" s="843"/>
      <c r="D23" s="845"/>
      <c r="E23" s="709"/>
      <c r="F23" s="846"/>
      <c r="G23" s="618"/>
      <c r="H23" s="847"/>
      <c r="I23" s="847"/>
      <c r="J23" s="916" t="str">
        <f t="shared" si="2"/>
        <v/>
      </c>
      <c r="K23" s="854"/>
      <c r="L23" s="684"/>
      <c r="M23" s="855"/>
      <c r="N23" s="855"/>
      <c r="O23" s="916" t="str">
        <f t="shared" si="0"/>
        <v/>
      </c>
      <c r="P23" s="855"/>
      <c r="Q23" s="855"/>
      <c r="R23" s="848" t="str">
        <f t="shared" si="3"/>
        <v/>
      </c>
      <c r="S23" s="684"/>
      <c r="T23" s="969" t="str">
        <f t="shared" si="4"/>
        <v xml:space="preserve"> </v>
      </c>
      <c r="U23" s="615"/>
      <c r="V23" s="850"/>
      <c r="W23" s="618"/>
      <c r="X23" s="847"/>
      <c r="Y23" s="847"/>
      <c r="Z23" s="916" t="str">
        <f t="shared" si="5"/>
        <v/>
      </c>
      <c r="AA23" s="854"/>
      <c r="AB23" s="684"/>
      <c r="AC23" s="855"/>
      <c r="AD23" s="855"/>
      <c r="AE23" s="916" t="str">
        <f t="shared" si="6"/>
        <v/>
      </c>
      <c r="AF23" s="851"/>
      <c r="AG23" s="851"/>
      <c r="AH23" s="852" t="str">
        <f t="shared" si="1"/>
        <v/>
      </c>
      <c r="AI23" s="684"/>
      <c r="AJ23" s="968" t="str">
        <f t="shared" si="7"/>
        <v xml:space="preserve"> </v>
      </c>
      <c r="AK23" s="1482"/>
      <c r="AL23" s="615"/>
      <c r="AM23" s="853">
        <f t="shared" si="8"/>
        <v>0</v>
      </c>
      <c r="AN23" s="847">
        <f t="shared" si="9"/>
        <v>0</v>
      </c>
      <c r="AO23" s="852" t="str">
        <f t="shared" si="10"/>
        <v/>
      </c>
      <c r="AP23" s="968" t="str">
        <f t="shared" si="11"/>
        <v xml:space="preserve"> </v>
      </c>
      <c r="AQ23" s="1593"/>
      <c r="AR23" s="1594"/>
      <c r="AS23" s="1594"/>
      <c r="AT23" s="1594"/>
      <c r="AU23" s="1595"/>
    </row>
    <row r="24" spans="1:47" ht="63.75" hidden="1" customHeight="1" x14ac:dyDescent="0.2">
      <c r="A24" s="842"/>
      <c r="B24" s="843" t="str">
        <f>IF(A24="","",VLOOKUP(A24,Data!$M$1:$N$80,2,FALSE))</f>
        <v/>
      </c>
      <c r="C24" s="843"/>
      <c r="D24" s="845"/>
      <c r="E24" s="709"/>
      <c r="F24" s="846"/>
      <c r="G24" s="618"/>
      <c r="H24" s="847"/>
      <c r="I24" s="847"/>
      <c r="J24" s="916" t="str">
        <f t="shared" si="2"/>
        <v/>
      </c>
      <c r="K24" s="854"/>
      <c r="L24" s="684"/>
      <c r="M24" s="855"/>
      <c r="N24" s="855"/>
      <c r="O24" s="916" t="str">
        <f t="shared" si="0"/>
        <v/>
      </c>
      <c r="P24" s="855"/>
      <c r="Q24" s="855"/>
      <c r="R24" s="848" t="str">
        <f t="shared" si="3"/>
        <v/>
      </c>
      <c r="S24" s="684"/>
      <c r="T24" s="969" t="str">
        <f t="shared" si="4"/>
        <v xml:space="preserve"> </v>
      </c>
      <c r="U24" s="615"/>
      <c r="V24" s="850"/>
      <c r="W24" s="618"/>
      <c r="X24" s="847"/>
      <c r="Y24" s="847"/>
      <c r="Z24" s="916" t="str">
        <f t="shared" si="5"/>
        <v/>
      </c>
      <c r="AA24" s="854"/>
      <c r="AB24" s="684"/>
      <c r="AC24" s="855"/>
      <c r="AD24" s="855"/>
      <c r="AE24" s="916" t="str">
        <f t="shared" si="6"/>
        <v/>
      </c>
      <c r="AF24" s="851"/>
      <c r="AG24" s="851"/>
      <c r="AH24" s="852" t="str">
        <f t="shared" si="1"/>
        <v/>
      </c>
      <c r="AI24" s="684"/>
      <c r="AJ24" s="968" t="str">
        <f t="shared" si="7"/>
        <v xml:space="preserve"> </v>
      </c>
      <c r="AK24" s="1482"/>
      <c r="AL24" s="615"/>
      <c r="AM24" s="853">
        <f t="shared" si="8"/>
        <v>0</v>
      </c>
      <c r="AN24" s="847">
        <f t="shared" si="9"/>
        <v>0</v>
      </c>
      <c r="AO24" s="852" t="str">
        <f t="shared" si="10"/>
        <v/>
      </c>
      <c r="AP24" s="968" t="str">
        <f t="shared" si="11"/>
        <v xml:space="preserve"> </v>
      </c>
      <c r="AQ24" s="1593"/>
      <c r="AR24" s="1594"/>
      <c r="AS24" s="1594"/>
      <c r="AT24" s="1594"/>
      <c r="AU24" s="1595"/>
    </row>
    <row r="25" spans="1:47" ht="63.75" hidden="1" customHeight="1" outlineLevel="1" x14ac:dyDescent="0.2">
      <c r="A25" s="842"/>
      <c r="B25" s="843" t="str">
        <f>IF(A25="","",VLOOKUP(A25,Data!$M$1:$N$80,2,FALSE))</f>
        <v/>
      </c>
      <c r="C25" s="843"/>
      <c r="D25" s="845"/>
      <c r="E25" s="709"/>
      <c r="F25" s="846"/>
      <c r="G25" s="618"/>
      <c r="H25" s="847"/>
      <c r="I25" s="847"/>
      <c r="J25" s="916" t="str">
        <f t="shared" si="2"/>
        <v/>
      </c>
      <c r="K25" s="854"/>
      <c r="L25" s="684"/>
      <c r="M25" s="855"/>
      <c r="N25" s="855"/>
      <c r="O25" s="916" t="str">
        <f t="shared" si="0"/>
        <v/>
      </c>
      <c r="P25" s="855"/>
      <c r="Q25" s="855"/>
      <c r="R25" s="848" t="str">
        <f t="shared" si="3"/>
        <v/>
      </c>
      <c r="S25" s="684"/>
      <c r="T25" s="969" t="str">
        <f t="shared" si="4"/>
        <v xml:space="preserve"> </v>
      </c>
      <c r="U25" s="615"/>
      <c r="V25" s="850"/>
      <c r="W25" s="618"/>
      <c r="X25" s="847"/>
      <c r="Y25" s="847"/>
      <c r="Z25" s="916" t="str">
        <f t="shared" si="5"/>
        <v/>
      </c>
      <c r="AA25" s="854"/>
      <c r="AB25" s="684"/>
      <c r="AC25" s="855"/>
      <c r="AD25" s="855"/>
      <c r="AE25" s="916" t="str">
        <f t="shared" si="6"/>
        <v/>
      </c>
      <c r="AF25" s="851"/>
      <c r="AG25" s="851"/>
      <c r="AH25" s="852" t="str">
        <f t="shared" si="1"/>
        <v/>
      </c>
      <c r="AI25" s="684"/>
      <c r="AJ25" s="968" t="str">
        <f t="shared" si="7"/>
        <v xml:space="preserve"> </v>
      </c>
      <c r="AK25" s="1482"/>
      <c r="AL25" s="615"/>
      <c r="AM25" s="853">
        <f t="shared" si="8"/>
        <v>0</v>
      </c>
      <c r="AN25" s="847">
        <f t="shared" si="9"/>
        <v>0</v>
      </c>
      <c r="AO25" s="852" t="str">
        <f t="shared" si="10"/>
        <v/>
      </c>
      <c r="AP25" s="968" t="str">
        <f t="shared" si="11"/>
        <v xml:space="preserve"> </v>
      </c>
      <c r="AQ25" s="1593"/>
      <c r="AR25" s="1594"/>
      <c r="AS25" s="1594"/>
      <c r="AT25" s="1594"/>
      <c r="AU25" s="1595"/>
    </row>
    <row r="26" spans="1:47" ht="63.75" hidden="1" customHeight="1" outlineLevel="1" x14ac:dyDescent="0.2">
      <c r="A26" s="842"/>
      <c r="B26" s="843" t="str">
        <f>IF(A26="","",VLOOKUP(A26,Data!$M$1:$N$80,2,FALSE))</f>
        <v/>
      </c>
      <c r="C26" s="843"/>
      <c r="D26" s="845"/>
      <c r="E26" s="709"/>
      <c r="F26" s="846"/>
      <c r="G26" s="618"/>
      <c r="H26" s="847"/>
      <c r="I26" s="847"/>
      <c r="J26" s="916" t="str">
        <f t="shared" si="2"/>
        <v/>
      </c>
      <c r="K26" s="854"/>
      <c r="L26" s="684"/>
      <c r="M26" s="855"/>
      <c r="N26" s="855"/>
      <c r="O26" s="916" t="str">
        <f t="shared" si="0"/>
        <v/>
      </c>
      <c r="P26" s="855"/>
      <c r="Q26" s="855"/>
      <c r="R26" s="848" t="str">
        <f t="shared" si="3"/>
        <v/>
      </c>
      <c r="S26" s="684"/>
      <c r="T26" s="969" t="str">
        <f t="shared" si="4"/>
        <v xml:space="preserve"> </v>
      </c>
      <c r="U26" s="615"/>
      <c r="V26" s="850"/>
      <c r="W26" s="618"/>
      <c r="X26" s="847"/>
      <c r="Y26" s="847"/>
      <c r="Z26" s="916" t="str">
        <f t="shared" si="5"/>
        <v/>
      </c>
      <c r="AA26" s="854"/>
      <c r="AB26" s="684"/>
      <c r="AC26" s="855"/>
      <c r="AD26" s="855"/>
      <c r="AE26" s="916" t="str">
        <f t="shared" si="6"/>
        <v/>
      </c>
      <c r="AF26" s="851"/>
      <c r="AG26" s="851"/>
      <c r="AH26" s="852" t="str">
        <f t="shared" si="1"/>
        <v/>
      </c>
      <c r="AI26" s="684"/>
      <c r="AJ26" s="968" t="str">
        <f t="shared" si="7"/>
        <v xml:space="preserve"> </v>
      </c>
      <c r="AK26" s="1482"/>
      <c r="AL26" s="615"/>
      <c r="AM26" s="853">
        <f t="shared" si="8"/>
        <v>0</v>
      </c>
      <c r="AN26" s="847">
        <f t="shared" si="9"/>
        <v>0</v>
      </c>
      <c r="AO26" s="852" t="str">
        <f t="shared" si="10"/>
        <v/>
      </c>
      <c r="AP26" s="968" t="str">
        <f t="shared" si="11"/>
        <v xml:space="preserve"> </v>
      </c>
      <c r="AQ26" s="1593"/>
      <c r="AR26" s="1594"/>
      <c r="AS26" s="1594"/>
      <c r="AT26" s="1594"/>
      <c r="AU26" s="1595"/>
    </row>
    <row r="27" spans="1:47" ht="63.75" hidden="1" customHeight="1" outlineLevel="1" x14ac:dyDescent="0.2">
      <c r="A27" s="842"/>
      <c r="B27" s="843" t="str">
        <f>IF(A27="","",VLOOKUP(A27,Data!$M$1:$N$80,2,FALSE))</f>
        <v/>
      </c>
      <c r="C27" s="843"/>
      <c r="D27" s="845"/>
      <c r="E27" s="709"/>
      <c r="F27" s="846"/>
      <c r="G27" s="618"/>
      <c r="H27" s="847"/>
      <c r="I27" s="847"/>
      <c r="J27" s="916" t="str">
        <f t="shared" si="2"/>
        <v/>
      </c>
      <c r="K27" s="854"/>
      <c r="L27" s="684"/>
      <c r="M27" s="855"/>
      <c r="N27" s="855"/>
      <c r="O27" s="916" t="str">
        <f t="shared" si="0"/>
        <v/>
      </c>
      <c r="P27" s="855"/>
      <c r="Q27" s="855"/>
      <c r="R27" s="848" t="str">
        <f t="shared" si="3"/>
        <v/>
      </c>
      <c r="S27" s="684"/>
      <c r="T27" s="969" t="str">
        <f t="shared" si="4"/>
        <v xml:space="preserve"> </v>
      </c>
      <c r="U27" s="615"/>
      <c r="V27" s="850"/>
      <c r="W27" s="618"/>
      <c r="X27" s="847"/>
      <c r="Y27" s="847"/>
      <c r="Z27" s="916" t="str">
        <f t="shared" si="5"/>
        <v/>
      </c>
      <c r="AA27" s="854"/>
      <c r="AB27" s="684"/>
      <c r="AC27" s="855"/>
      <c r="AD27" s="855"/>
      <c r="AE27" s="916" t="str">
        <f t="shared" si="6"/>
        <v/>
      </c>
      <c r="AF27" s="851"/>
      <c r="AG27" s="851"/>
      <c r="AH27" s="852" t="str">
        <f t="shared" si="1"/>
        <v/>
      </c>
      <c r="AI27" s="684"/>
      <c r="AJ27" s="968" t="str">
        <f t="shared" si="7"/>
        <v xml:space="preserve"> </v>
      </c>
      <c r="AK27" s="1482"/>
      <c r="AL27" s="615"/>
      <c r="AM27" s="853">
        <f t="shared" si="8"/>
        <v>0</v>
      </c>
      <c r="AN27" s="847">
        <f t="shared" si="9"/>
        <v>0</v>
      </c>
      <c r="AO27" s="852" t="str">
        <f t="shared" si="10"/>
        <v/>
      </c>
      <c r="AP27" s="968" t="str">
        <f t="shared" si="11"/>
        <v xml:space="preserve"> </v>
      </c>
      <c r="AQ27" s="1593"/>
      <c r="AR27" s="1594"/>
      <c r="AS27" s="1594"/>
      <c r="AT27" s="1594"/>
      <c r="AU27" s="1595"/>
    </row>
    <row r="28" spans="1:47" ht="63.75" hidden="1" customHeight="1" outlineLevel="1" x14ac:dyDescent="0.2">
      <c r="A28" s="842"/>
      <c r="B28" s="843" t="str">
        <f>IF(A28="","",VLOOKUP(A28,Data!$M$1:$N$80,2,FALSE))</f>
        <v/>
      </c>
      <c r="C28" s="843"/>
      <c r="D28" s="845"/>
      <c r="E28" s="709"/>
      <c r="F28" s="846"/>
      <c r="G28" s="618"/>
      <c r="H28" s="847"/>
      <c r="I28" s="847"/>
      <c r="J28" s="916" t="str">
        <f t="shared" si="2"/>
        <v/>
      </c>
      <c r="K28" s="854"/>
      <c r="L28" s="684"/>
      <c r="M28" s="855"/>
      <c r="N28" s="855"/>
      <c r="O28" s="916" t="str">
        <f t="shared" si="0"/>
        <v/>
      </c>
      <c r="P28" s="855"/>
      <c r="Q28" s="855"/>
      <c r="R28" s="848" t="str">
        <f t="shared" si="3"/>
        <v/>
      </c>
      <c r="S28" s="684"/>
      <c r="T28" s="969" t="str">
        <f t="shared" si="4"/>
        <v xml:space="preserve"> </v>
      </c>
      <c r="U28" s="615"/>
      <c r="V28" s="850"/>
      <c r="W28" s="618"/>
      <c r="X28" s="847"/>
      <c r="Y28" s="847"/>
      <c r="Z28" s="916" t="str">
        <f t="shared" si="5"/>
        <v/>
      </c>
      <c r="AA28" s="854"/>
      <c r="AB28" s="684"/>
      <c r="AC28" s="855"/>
      <c r="AD28" s="855"/>
      <c r="AE28" s="916" t="str">
        <f t="shared" si="6"/>
        <v/>
      </c>
      <c r="AF28" s="851"/>
      <c r="AG28" s="851"/>
      <c r="AH28" s="852" t="str">
        <f t="shared" si="1"/>
        <v/>
      </c>
      <c r="AI28" s="684"/>
      <c r="AJ28" s="968" t="str">
        <f t="shared" si="7"/>
        <v xml:space="preserve"> </v>
      </c>
      <c r="AK28" s="1482"/>
      <c r="AL28" s="615"/>
      <c r="AM28" s="853">
        <f t="shared" si="8"/>
        <v>0</v>
      </c>
      <c r="AN28" s="847">
        <f t="shared" si="9"/>
        <v>0</v>
      </c>
      <c r="AO28" s="852" t="str">
        <f t="shared" si="10"/>
        <v/>
      </c>
      <c r="AP28" s="968" t="str">
        <f t="shared" si="11"/>
        <v xml:space="preserve"> </v>
      </c>
      <c r="AQ28" s="1593"/>
      <c r="AR28" s="1594"/>
      <c r="AS28" s="1594"/>
      <c r="AT28" s="1594"/>
      <c r="AU28" s="1595"/>
    </row>
    <row r="29" spans="1:47" ht="63.75" hidden="1" customHeight="1" outlineLevel="1" x14ac:dyDescent="0.2">
      <c r="A29" s="842"/>
      <c r="B29" s="843" t="str">
        <f>IF(A29="","",VLOOKUP(A29,Data!$M$1:$N$80,2,FALSE))</f>
        <v/>
      </c>
      <c r="C29" s="843"/>
      <c r="D29" s="845"/>
      <c r="E29" s="709"/>
      <c r="F29" s="846"/>
      <c r="G29" s="618"/>
      <c r="H29" s="847"/>
      <c r="I29" s="847"/>
      <c r="J29" s="916" t="str">
        <f t="shared" si="2"/>
        <v/>
      </c>
      <c r="K29" s="854"/>
      <c r="L29" s="684"/>
      <c r="M29" s="855"/>
      <c r="N29" s="855"/>
      <c r="O29" s="916" t="str">
        <f t="shared" si="0"/>
        <v/>
      </c>
      <c r="P29" s="855"/>
      <c r="Q29" s="855"/>
      <c r="R29" s="848" t="str">
        <f t="shared" si="3"/>
        <v/>
      </c>
      <c r="S29" s="684"/>
      <c r="T29" s="969" t="str">
        <f t="shared" si="4"/>
        <v xml:space="preserve"> </v>
      </c>
      <c r="U29" s="615"/>
      <c r="V29" s="850"/>
      <c r="W29" s="618"/>
      <c r="X29" s="847"/>
      <c r="Y29" s="847"/>
      <c r="Z29" s="916" t="str">
        <f t="shared" si="5"/>
        <v/>
      </c>
      <c r="AA29" s="854"/>
      <c r="AB29" s="684"/>
      <c r="AC29" s="855"/>
      <c r="AD29" s="855"/>
      <c r="AE29" s="916" t="str">
        <f t="shared" si="6"/>
        <v/>
      </c>
      <c r="AF29" s="851"/>
      <c r="AG29" s="851"/>
      <c r="AH29" s="852" t="str">
        <f t="shared" si="1"/>
        <v/>
      </c>
      <c r="AI29" s="684"/>
      <c r="AJ29" s="968" t="str">
        <f t="shared" si="7"/>
        <v xml:space="preserve"> </v>
      </c>
      <c r="AK29" s="1482"/>
      <c r="AL29" s="615"/>
      <c r="AM29" s="853">
        <f t="shared" si="8"/>
        <v>0</v>
      </c>
      <c r="AN29" s="847">
        <f t="shared" si="9"/>
        <v>0</v>
      </c>
      <c r="AO29" s="852" t="str">
        <f t="shared" si="10"/>
        <v/>
      </c>
      <c r="AP29" s="968" t="str">
        <f t="shared" si="11"/>
        <v xml:space="preserve"> </v>
      </c>
      <c r="AQ29" s="1593"/>
      <c r="AR29" s="1594"/>
      <c r="AS29" s="1594"/>
      <c r="AT29" s="1594"/>
      <c r="AU29" s="1595"/>
    </row>
    <row r="30" spans="1:47" ht="63.75" hidden="1" customHeight="1" outlineLevel="1" x14ac:dyDescent="0.2">
      <c r="A30" s="842"/>
      <c r="B30" s="843" t="str">
        <f>IF(A30="","",VLOOKUP(A30,Data!$M$1:$N$80,2,FALSE))</f>
        <v/>
      </c>
      <c r="C30" s="843"/>
      <c r="D30" s="845"/>
      <c r="E30" s="709"/>
      <c r="F30" s="846"/>
      <c r="G30" s="707"/>
      <c r="H30" s="856"/>
      <c r="I30" s="856"/>
      <c r="J30" s="916" t="str">
        <f t="shared" si="2"/>
        <v/>
      </c>
      <c r="K30" s="854"/>
      <c r="L30" s="684"/>
      <c r="M30" s="855"/>
      <c r="N30" s="855"/>
      <c r="O30" s="916" t="str">
        <f t="shared" si="0"/>
        <v/>
      </c>
      <c r="P30" s="855"/>
      <c r="Q30" s="855"/>
      <c r="R30" s="848" t="str">
        <f t="shared" si="3"/>
        <v/>
      </c>
      <c r="S30" s="684"/>
      <c r="T30" s="969" t="str">
        <f t="shared" si="4"/>
        <v xml:space="preserve"> </v>
      </c>
      <c r="U30" s="615"/>
      <c r="V30" s="850"/>
      <c r="W30" s="707"/>
      <c r="X30" s="856"/>
      <c r="Y30" s="856"/>
      <c r="Z30" s="916" t="str">
        <f t="shared" si="5"/>
        <v/>
      </c>
      <c r="AA30" s="854"/>
      <c r="AB30" s="684"/>
      <c r="AC30" s="855"/>
      <c r="AD30" s="855"/>
      <c r="AE30" s="916" t="str">
        <f t="shared" si="6"/>
        <v/>
      </c>
      <c r="AF30" s="851"/>
      <c r="AG30" s="851"/>
      <c r="AH30" s="852" t="str">
        <f t="shared" si="1"/>
        <v/>
      </c>
      <c r="AI30" s="684"/>
      <c r="AJ30" s="968" t="str">
        <f t="shared" si="7"/>
        <v xml:space="preserve"> </v>
      </c>
      <c r="AK30" s="1482"/>
      <c r="AL30" s="615"/>
      <c r="AM30" s="853">
        <f t="shared" si="8"/>
        <v>0</v>
      </c>
      <c r="AN30" s="847">
        <f t="shared" si="9"/>
        <v>0</v>
      </c>
      <c r="AO30" s="852" t="str">
        <f t="shared" si="10"/>
        <v/>
      </c>
      <c r="AP30" s="968" t="str">
        <f t="shared" si="11"/>
        <v xml:space="preserve"> </v>
      </c>
      <c r="AQ30" s="1593"/>
      <c r="AR30" s="1594"/>
      <c r="AS30" s="1594"/>
      <c r="AT30" s="1594"/>
      <c r="AU30" s="1595"/>
    </row>
    <row r="31" spans="1:47" ht="63.75" hidden="1" customHeight="1" outlineLevel="1" x14ac:dyDescent="0.2">
      <c r="A31" s="842"/>
      <c r="B31" s="843" t="str">
        <f>IF(A31="","",VLOOKUP(A31,Data!$M$1:$N$80,2,FALSE))</f>
        <v/>
      </c>
      <c r="C31" s="843"/>
      <c r="D31" s="845"/>
      <c r="E31" s="929"/>
      <c r="F31" s="846"/>
      <c r="G31" s="707"/>
      <c r="H31" s="856"/>
      <c r="I31" s="856"/>
      <c r="J31" s="916" t="str">
        <f t="shared" ref="J31:J62" si="12">IFERROR(H31/I31,"")</f>
        <v/>
      </c>
      <c r="K31" s="854"/>
      <c r="L31" s="684"/>
      <c r="M31" s="855"/>
      <c r="N31" s="855"/>
      <c r="O31" s="916" t="str">
        <f t="shared" ref="O31:O62" si="13">IFERROR(M31/N31,"")</f>
        <v/>
      </c>
      <c r="P31" s="855"/>
      <c r="Q31" s="855"/>
      <c r="R31" s="848" t="str">
        <f t="shared" ref="R31:R62" si="14">IFERROR(P31/Q31,"")</f>
        <v/>
      </c>
      <c r="S31" s="684"/>
      <c r="T31" s="969" t="str">
        <f t="shared" si="4"/>
        <v xml:space="preserve"> </v>
      </c>
      <c r="U31" s="615"/>
      <c r="V31" s="850"/>
      <c r="W31" s="707"/>
      <c r="X31" s="856"/>
      <c r="Y31" s="856"/>
      <c r="Z31" s="916" t="str">
        <f t="shared" ref="Z31:Z62" si="15">IFERROR(X31/Y31,"")</f>
        <v/>
      </c>
      <c r="AA31" s="854"/>
      <c r="AB31" s="684"/>
      <c r="AC31" s="855"/>
      <c r="AD31" s="855"/>
      <c r="AE31" s="916" t="str">
        <f t="shared" ref="AE31:AE62" si="16">IFERROR(AC31/AD31,"")</f>
        <v/>
      </c>
      <c r="AF31" s="851"/>
      <c r="AG31" s="851"/>
      <c r="AH31" s="852" t="str">
        <f t="shared" si="1"/>
        <v/>
      </c>
      <c r="AI31" s="684"/>
      <c r="AJ31" s="968" t="str">
        <f t="shared" si="7"/>
        <v xml:space="preserve"> </v>
      </c>
      <c r="AK31" s="1482"/>
      <c r="AL31" s="615"/>
      <c r="AM31" s="853">
        <f t="shared" ref="AM31:AM62" si="17">AF31</f>
        <v>0</v>
      </c>
      <c r="AN31" s="847">
        <f t="shared" ref="AN31:AN62" si="18">AG31</f>
        <v>0</v>
      </c>
      <c r="AO31" s="852" t="str">
        <f t="shared" si="10"/>
        <v/>
      </c>
      <c r="AP31" s="968" t="str">
        <f t="shared" si="11"/>
        <v xml:space="preserve"> </v>
      </c>
      <c r="AQ31" s="1593"/>
      <c r="AR31" s="1594"/>
      <c r="AS31" s="1594"/>
      <c r="AT31" s="1594"/>
      <c r="AU31" s="1595"/>
    </row>
    <row r="32" spans="1:47" ht="63.75" hidden="1" customHeight="1" outlineLevel="1" x14ac:dyDescent="0.2">
      <c r="A32" s="842"/>
      <c r="B32" s="843" t="str">
        <f>IF(A32="","",VLOOKUP(A32,Data!$M$1:$N$80,2,FALSE))</f>
        <v/>
      </c>
      <c r="C32" s="843"/>
      <c r="D32" s="845"/>
      <c r="E32" s="929"/>
      <c r="F32" s="846"/>
      <c r="G32" s="707"/>
      <c r="H32" s="856"/>
      <c r="I32" s="856"/>
      <c r="J32" s="916" t="str">
        <f t="shared" si="12"/>
        <v/>
      </c>
      <c r="K32" s="854"/>
      <c r="L32" s="684"/>
      <c r="M32" s="855"/>
      <c r="N32" s="855"/>
      <c r="O32" s="916" t="str">
        <f t="shared" si="13"/>
        <v/>
      </c>
      <c r="P32" s="855"/>
      <c r="Q32" s="855"/>
      <c r="R32" s="848" t="str">
        <f t="shared" si="14"/>
        <v/>
      </c>
      <c r="S32" s="684"/>
      <c r="T32" s="969" t="str">
        <f t="shared" si="4"/>
        <v xml:space="preserve"> </v>
      </c>
      <c r="U32" s="615"/>
      <c r="V32" s="850"/>
      <c r="W32" s="707"/>
      <c r="X32" s="856"/>
      <c r="Y32" s="856"/>
      <c r="Z32" s="916" t="str">
        <f t="shared" si="15"/>
        <v/>
      </c>
      <c r="AA32" s="854"/>
      <c r="AB32" s="684"/>
      <c r="AC32" s="855"/>
      <c r="AD32" s="855"/>
      <c r="AE32" s="916" t="str">
        <f t="shared" si="16"/>
        <v/>
      </c>
      <c r="AF32" s="851"/>
      <c r="AG32" s="851"/>
      <c r="AH32" s="852" t="str">
        <f t="shared" si="1"/>
        <v/>
      </c>
      <c r="AI32" s="684"/>
      <c r="AJ32" s="968" t="str">
        <f t="shared" si="7"/>
        <v xml:space="preserve"> </v>
      </c>
      <c r="AK32" s="1482"/>
      <c r="AL32" s="615"/>
      <c r="AM32" s="853">
        <f t="shared" si="17"/>
        <v>0</v>
      </c>
      <c r="AN32" s="847">
        <f t="shared" si="18"/>
        <v>0</v>
      </c>
      <c r="AO32" s="852" t="str">
        <f t="shared" si="10"/>
        <v/>
      </c>
      <c r="AP32" s="968" t="str">
        <f t="shared" si="11"/>
        <v xml:space="preserve"> </v>
      </c>
      <c r="AQ32" s="1593"/>
      <c r="AR32" s="1594"/>
      <c r="AS32" s="1594"/>
      <c r="AT32" s="1594"/>
      <c r="AU32" s="1595"/>
    </row>
    <row r="33" spans="1:47" ht="63.75" hidden="1" customHeight="1" outlineLevel="1" x14ac:dyDescent="0.2">
      <c r="A33" s="842"/>
      <c r="B33" s="843" t="str">
        <f>IF(A33="","",VLOOKUP(A33,Data!$M$1:$N$80,2,FALSE))</f>
        <v/>
      </c>
      <c r="C33" s="843"/>
      <c r="D33" s="845"/>
      <c r="E33" s="929"/>
      <c r="F33" s="846"/>
      <c r="G33" s="707"/>
      <c r="H33" s="856"/>
      <c r="I33" s="856"/>
      <c r="J33" s="916" t="str">
        <f t="shared" si="12"/>
        <v/>
      </c>
      <c r="K33" s="854"/>
      <c r="L33" s="684"/>
      <c r="M33" s="855"/>
      <c r="N33" s="855"/>
      <c r="O33" s="916" t="str">
        <f t="shared" si="13"/>
        <v/>
      </c>
      <c r="P33" s="855"/>
      <c r="Q33" s="855"/>
      <c r="R33" s="848" t="str">
        <f t="shared" si="14"/>
        <v/>
      </c>
      <c r="S33" s="684"/>
      <c r="T33" s="969" t="str">
        <f t="shared" si="4"/>
        <v xml:space="preserve"> </v>
      </c>
      <c r="U33" s="615"/>
      <c r="V33" s="850"/>
      <c r="W33" s="707"/>
      <c r="X33" s="856"/>
      <c r="Y33" s="856"/>
      <c r="Z33" s="916" t="str">
        <f t="shared" si="15"/>
        <v/>
      </c>
      <c r="AA33" s="854"/>
      <c r="AB33" s="684"/>
      <c r="AC33" s="855"/>
      <c r="AD33" s="855"/>
      <c r="AE33" s="916" t="str">
        <f t="shared" si="16"/>
        <v/>
      </c>
      <c r="AF33" s="851"/>
      <c r="AG33" s="851"/>
      <c r="AH33" s="852" t="str">
        <f t="shared" si="1"/>
        <v/>
      </c>
      <c r="AI33" s="684"/>
      <c r="AJ33" s="968" t="str">
        <f t="shared" si="7"/>
        <v xml:space="preserve"> </v>
      </c>
      <c r="AK33" s="1482"/>
      <c r="AL33" s="615"/>
      <c r="AM33" s="853">
        <f t="shared" si="17"/>
        <v>0</v>
      </c>
      <c r="AN33" s="847">
        <f t="shared" si="18"/>
        <v>0</v>
      </c>
      <c r="AO33" s="852" t="str">
        <f t="shared" si="10"/>
        <v/>
      </c>
      <c r="AP33" s="968" t="str">
        <f t="shared" si="11"/>
        <v xml:space="preserve"> </v>
      </c>
      <c r="AQ33" s="1593"/>
      <c r="AR33" s="1594"/>
      <c r="AS33" s="1594"/>
      <c r="AT33" s="1594"/>
      <c r="AU33" s="1595"/>
    </row>
    <row r="34" spans="1:47" ht="63.75" hidden="1" customHeight="1" outlineLevel="1" x14ac:dyDescent="0.2">
      <c r="A34" s="842"/>
      <c r="B34" s="843" t="str">
        <f>IF(A34="","",VLOOKUP(A34,Data!$M$1:$N$80,2,FALSE))</f>
        <v/>
      </c>
      <c r="C34" s="843"/>
      <c r="D34" s="845"/>
      <c r="E34" s="929"/>
      <c r="F34" s="846"/>
      <c r="G34" s="707"/>
      <c r="H34" s="856"/>
      <c r="I34" s="856"/>
      <c r="J34" s="916" t="str">
        <f t="shared" si="12"/>
        <v/>
      </c>
      <c r="K34" s="854"/>
      <c r="L34" s="684"/>
      <c r="M34" s="855"/>
      <c r="N34" s="855"/>
      <c r="O34" s="916" t="str">
        <f t="shared" si="13"/>
        <v/>
      </c>
      <c r="P34" s="855"/>
      <c r="Q34" s="855"/>
      <c r="R34" s="848" t="str">
        <f t="shared" si="14"/>
        <v/>
      </c>
      <c r="S34" s="684"/>
      <c r="T34" s="969" t="str">
        <f t="shared" si="4"/>
        <v xml:space="preserve"> </v>
      </c>
      <c r="U34" s="615"/>
      <c r="V34" s="850"/>
      <c r="W34" s="707"/>
      <c r="X34" s="856"/>
      <c r="Y34" s="856"/>
      <c r="Z34" s="916" t="str">
        <f t="shared" si="15"/>
        <v/>
      </c>
      <c r="AA34" s="854"/>
      <c r="AB34" s="684"/>
      <c r="AC34" s="855"/>
      <c r="AD34" s="855"/>
      <c r="AE34" s="916" t="str">
        <f t="shared" si="16"/>
        <v/>
      </c>
      <c r="AF34" s="851"/>
      <c r="AG34" s="851"/>
      <c r="AH34" s="852" t="str">
        <f t="shared" si="1"/>
        <v/>
      </c>
      <c r="AI34" s="684"/>
      <c r="AJ34" s="968" t="str">
        <f t="shared" si="7"/>
        <v xml:space="preserve"> </v>
      </c>
      <c r="AK34" s="1482"/>
      <c r="AL34" s="615"/>
      <c r="AM34" s="853">
        <f t="shared" si="17"/>
        <v>0</v>
      </c>
      <c r="AN34" s="847">
        <f t="shared" si="18"/>
        <v>0</v>
      </c>
      <c r="AO34" s="852" t="str">
        <f t="shared" si="10"/>
        <v/>
      </c>
      <c r="AP34" s="968" t="str">
        <f t="shared" si="11"/>
        <v xml:space="preserve"> </v>
      </c>
      <c r="AQ34" s="1593"/>
      <c r="AR34" s="1594"/>
      <c r="AS34" s="1594"/>
      <c r="AT34" s="1594"/>
      <c r="AU34" s="1595"/>
    </row>
    <row r="35" spans="1:47" ht="63.75" hidden="1" customHeight="1" outlineLevel="1" x14ac:dyDescent="0.2">
      <c r="A35" s="842"/>
      <c r="B35" s="843" t="str">
        <f>IF(A35="","",VLOOKUP(A35,Data!$M$1:$N$80,2,FALSE))</f>
        <v/>
      </c>
      <c r="C35" s="843"/>
      <c r="D35" s="845"/>
      <c r="E35" s="929"/>
      <c r="F35" s="846"/>
      <c r="G35" s="707"/>
      <c r="H35" s="856"/>
      <c r="I35" s="856"/>
      <c r="J35" s="916" t="str">
        <f t="shared" si="12"/>
        <v/>
      </c>
      <c r="K35" s="854"/>
      <c r="L35" s="684"/>
      <c r="M35" s="855"/>
      <c r="N35" s="855"/>
      <c r="O35" s="916" t="str">
        <f t="shared" si="13"/>
        <v/>
      </c>
      <c r="P35" s="855"/>
      <c r="Q35" s="855"/>
      <c r="R35" s="848" t="str">
        <f t="shared" si="14"/>
        <v/>
      </c>
      <c r="S35" s="684"/>
      <c r="T35" s="969" t="str">
        <f t="shared" si="4"/>
        <v xml:space="preserve"> </v>
      </c>
      <c r="U35" s="615"/>
      <c r="V35" s="850"/>
      <c r="W35" s="707"/>
      <c r="X35" s="856"/>
      <c r="Y35" s="856"/>
      <c r="Z35" s="916" t="str">
        <f t="shared" si="15"/>
        <v/>
      </c>
      <c r="AA35" s="854"/>
      <c r="AB35" s="684"/>
      <c r="AC35" s="855"/>
      <c r="AD35" s="855"/>
      <c r="AE35" s="916" t="str">
        <f t="shared" si="16"/>
        <v/>
      </c>
      <c r="AF35" s="851"/>
      <c r="AG35" s="851"/>
      <c r="AH35" s="852" t="str">
        <f t="shared" si="1"/>
        <v/>
      </c>
      <c r="AI35" s="684"/>
      <c r="AJ35" s="968" t="str">
        <f t="shared" si="7"/>
        <v xml:space="preserve"> </v>
      </c>
      <c r="AK35" s="1482"/>
      <c r="AL35" s="615"/>
      <c r="AM35" s="853">
        <f t="shared" si="17"/>
        <v>0</v>
      </c>
      <c r="AN35" s="847">
        <f t="shared" si="18"/>
        <v>0</v>
      </c>
      <c r="AO35" s="852" t="str">
        <f t="shared" si="10"/>
        <v/>
      </c>
      <c r="AP35" s="968" t="str">
        <f t="shared" si="11"/>
        <v xml:space="preserve"> </v>
      </c>
      <c r="AQ35" s="1593"/>
      <c r="AR35" s="1594"/>
      <c r="AS35" s="1594"/>
      <c r="AT35" s="1594"/>
      <c r="AU35" s="1595"/>
    </row>
    <row r="36" spans="1:47" ht="63.75" hidden="1" customHeight="1" outlineLevel="1" x14ac:dyDescent="0.2">
      <c r="A36" s="842"/>
      <c r="B36" s="843" t="str">
        <f>IF(A36="","",VLOOKUP(A36,Data!$M$1:$N$80,2,FALSE))</f>
        <v/>
      </c>
      <c r="C36" s="843"/>
      <c r="D36" s="845"/>
      <c r="E36" s="929"/>
      <c r="F36" s="846"/>
      <c r="G36" s="707"/>
      <c r="H36" s="856"/>
      <c r="I36" s="856"/>
      <c r="J36" s="916" t="str">
        <f t="shared" si="12"/>
        <v/>
      </c>
      <c r="K36" s="854"/>
      <c r="L36" s="684"/>
      <c r="M36" s="855"/>
      <c r="N36" s="855"/>
      <c r="O36" s="916" t="str">
        <f t="shared" si="13"/>
        <v/>
      </c>
      <c r="P36" s="855"/>
      <c r="Q36" s="855"/>
      <c r="R36" s="848" t="str">
        <f t="shared" si="14"/>
        <v/>
      </c>
      <c r="S36" s="684"/>
      <c r="T36" s="969" t="str">
        <f t="shared" si="4"/>
        <v xml:space="preserve"> </v>
      </c>
      <c r="U36" s="615"/>
      <c r="V36" s="850"/>
      <c r="W36" s="707"/>
      <c r="X36" s="856"/>
      <c r="Y36" s="856"/>
      <c r="Z36" s="916" t="str">
        <f t="shared" si="15"/>
        <v/>
      </c>
      <c r="AA36" s="854"/>
      <c r="AB36" s="684"/>
      <c r="AC36" s="855"/>
      <c r="AD36" s="855"/>
      <c r="AE36" s="916" t="str">
        <f t="shared" si="16"/>
        <v/>
      </c>
      <c r="AF36" s="851"/>
      <c r="AG36" s="851"/>
      <c r="AH36" s="852" t="str">
        <f t="shared" si="1"/>
        <v/>
      </c>
      <c r="AI36" s="684"/>
      <c r="AJ36" s="968" t="str">
        <f t="shared" si="7"/>
        <v xml:space="preserve"> </v>
      </c>
      <c r="AK36" s="1482"/>
      <c r="AL36" s="615"/>
      <c r="AM36" s="853">
        <f t="shared" si="17"/>
        <v>0</v>
      </c>
      <c r="AN36" s="847">
        <f t="shared" si="18"/>
        <v>0</v>
      </c>
      <c r="AO36" s="852" t="str">
        <f t="shared" si="10"/>
        <v/>
      </c>
      <c r="AP36" s="968" t="str">
        <f t="shared" si="11"/>
        <v xml:space="preserve"> </v>
      </c>
      <c r="AQ36" s="1593"/>
      <c r="AR36" s="1594"/>
      <c r="AS36" s="1594"/>
      <c r="AT36" s="1594"/>
      <c r="AU36" s="1595"/>
    </row>
    <row r="37" spans="1:47" ht="63.75" hidden="1" customHeight="1" outlineLevel="1" x14ac:dyDescent="0.2">
      <c r="A37" s="842"/>
      <c r="B37" s="843" t="str">
        <f>IF(A37="","",VLOOKUP(A37,Data!$M$1:$N$80,2,FALSE))</f>
        <v/>
      </c>
      <c r="C37" s="843"/>
      <c r="D37" s="845"/>
      <c r="E37" s="929"/>
      <c r="F37" s="846"/>
      <c r="G37" s="707"/>
      <c r="H37" s="856"/>
      <c r="I37" s="856"/>
      <c r="J37" s="916" t="str">
        <f t="shared" si="12"/>
        <v/>
      </c>
      <c r="K37" s="854"/>
      <c r="L37" s="684"/>
      <c r="M37" s="855"/>
      <c r="N37" s="855"/>
      <c r="O37" s="916" t="str">
        <f t="shared" si="13"/>
        <v/>
      </c>
      <c r="P37" s="855"/>
      <c r="Q37" s="855"/>
      <c r="R37" s="848" t="str">
        <f t="shared" si="14"/>
        <v/>
      </c>
      <c r="S37" s="684"/>
      <c r="T37" s="969" t="str">
        <f t="shared" si="4"/>
        <v xml:space="preserve"> </v>
      </c>
      <c r="U37" s="615"/>
      <c r="V37" s="850"/>
      <c r="W37" s="707"/>
      <c r="X37" s="856"/>
      <c r="Y37" s="856"/>
      <c r="Z37" s="916" t="str">
        <f t="shared" si="15"/>
        <v/>
      </c>
      <c r="AA37" s="854"/>
      <c r="AB37" s="684"/>
      <c r="AC37" s="855"/>
      <c r="AD37" s="855"/>
      <c r="AE37" s="916" t="str">
        <f t="shared" si="16"/>
        <v/>
      </c>
      <c r="AF37" s="851"/>
      <c r="AG37" s="851"/>
      <c r="AH37" s="852" t="str">
        <f t="shared" si="1"/>
        <v/>
      </c>
      <c r="AI37" s="684"/>
      <c r="AJ37" s="968" t="str">
        <f t="shared" si="7"/>
        <v xml:space="preserve"> </v>
      </c>
      <c r="AK37" s="1482"/>
      <c r="AL37" s="615"/>
      <c r="AM37" s="853">
        <f t="shared" si="17"/>
        <v>0</v>
      </c>
      <c r="AN37" s="847">
        <f t="shared" si="18"/>
        <v>0</v>
      </c>
      <c r="AO37" s="852" t="str">
        <f t="shared" si="10"/>
        <v/>
      </c>
      <c r="AP37" s="968" t="str">
        <f t="shared" si="11"/>
        <v xml:space="preserve"> </v>
      </c>
      <c r="AQ37" s="1593"/>
      <c r="AR37" s="1594"/>
      <c r="AS37" s="1594"/>
      <c r="AT37" s="1594"/>
      <c r="AU37" s="1595"/>
    </row>
    <row r="38" spans="1:47" ht="63.75" hidden="1" customHeight="1" outlineLevel="1" x14ac:dyDescent="0.2">
      <c r="A38" s="842"/>
      <c r="B38" s="843" t="str">
        <f>IF(A38="","",VLOOKUP(A38,Data!$M$1:$N$80,2,FALSE))</f>
        <v/>
      </c>
      <c r="C38" s="843"/>
      <c r="D38" s="845"/>
      <c r="E38" s="929"/>
      <c r="F38" s="846"/>
      <c r="G38" s="707"/>
      <c r="H38" s="856"/>
      <c r="I38" s="856"/>
      <c r="J38" s="916" t="str">
        <f t="shared" si="12"/>
        <v/>
      </c>
      <c r="K38" s="854"/>
      <c r="L38" s="684"/>
      <c r="M38" s="855"/>
      <c r="N38" s="855"/>
      <c r="O38" s="916" t="str">
        <f t="shared" si="13"/>
        <v/>
      </c>
      <c r="P38" s="855"/>
      <c r="Q38" s="855"/>
      <c r="R38" s="848" t="str">
        <f t="shared" si="14"/>
        <v/>
      </c>
      <c r="S38" s="684"/>
      <c r="T38" s="969" t="str">
        <f t="shared" si="4"/>
        <v xml:space="preserve"> </v>
      </c>
      <c r="U38" s="615"/>
      <c r="V38" s="850"/>
      <c r="W38" s="707"/>
      <c r="X38" s="856"/>
      <c r="Y38" s="856"/>
      <c r="Z38" s="916" t="str">
        <f t="shared" si="15"/>
        <v/>
      </c>
      <c r="AA38" s="854"/>
      <c r="AB38" s="684"/>
      <c r="AC38" s="855"/>
      <c r="AD38" s="855"/>
      <c r="AE38" s="916" t="str">
        <f t="shared" si="16"/>
        <v/>
      </c>
      <c r="AF38" s="851"/>
      <c r="AG38" s="851"/>
      <c r="AH38" s="852" t="str">
        <f t="shared" si="1"/>
        <v/>
      </c>
      <c r="AI38" s="684"/>
      <c r="AJ38" s="968" t="str">
        <f t="shared" si="7"/>
        <v xml:space="preserve"> </v>
      </c>
      <c r="AK38" s="1482"/>
      <c r="AL38" s="615"/>
      <c r="AM38" s="853">
        <f t="shared" si="17"/>
        <v>0</v>
      </c>
      <c r="AN38" s="847">
        <f t="shared" si="18"/>
        <v>0</v>
      </c>
      <c r="AO38" s="852" t="str">
        <f t="shared" si="10"/>
        <v/>
      </c>
      <c r="AP38" s="968" t="str">
        <f t="shared" si="11"/>
        <v xml:space="preserve"> </v>
      </c>
      <c r="AQ38" s="1593"/>
      <c r="AR38" s="1594"/>
      <c r="AS38" s="1594"/>
      <c r="AT38" s="1594"/>
      <c r="AU38" s="1595"/>
    </row>
    <row r="39" spans="1:47" ht="63.75" hidden="1" customHeight="1" outlineLevel="1" x14ac:dyDescent="0.2">
      <c r="A39" s="842"/>
      <c r="B39" s="843" t="str">
        <f>IF(A39="","",VLOOKUP(A39,Data!$M$1:$N$80,2,FALSE))</f>
        <v/>
      </c>
      <c r="C39" s="843"/>
      <c r="D39" s="845"/>
      <c r="E39" s="929"/>
      <c r="F39" s="846"/>
      <c r="G39" s="707"/>
      <c r="H39" s="856"/>
      <c r="I39" s="856"/>
      <c r="J39" s="916" t="str">
        <f t="shared" si="12"/>
        <v/>
      </c>
      <c r="K39" s="854"/>
      <c r="L39" s="684"/>
      <c r="M39" s="855"/>
      <c r="N39" s="855"/>
      <c r="O39" s="916" t="str">
        <f t="shared" si="13"/>
        <v/>
      </c>
      <c r="P39" s="855"/>
      <c r="Q39" s="855"/>
      <c r="R39" s="848" t="str">
        <f t="shared" si="14"/>
        <v/>
      </c>
      <c r="S39" s="684"/>
      <c r="T39" s="969" t="str">
        <f t="shared" si="4"/>
        <v xml:space="preserve"> </v>
      </c>
      <c r="U39" s="615"/>
      <c r="V39" s="850"/>
      <c r="W39" s="707"/>
      <c r="X39" s="856"/>
      <c r="Y39" s="856"/>
      <c r="Z39" s="916" t="str">
        <f t="shared" si="15"/>
        <v/>
      </c>
      <c r="AA39" s="854"/>
      <c r="AB39" s="684"/>
      <c r="AC39" s="855"/>
      <c r="AD39" s="855"/>
      <c r="AE39" s="916" t="str">
        <f t="shared" si="16"/>
        <v/>
      </c>
      <c r="AF39" s="851"/>
      <c r="AG39" s="851"/>
      <c r="AH39" s="852" t="str">
        <f t="shared" si="1"/>
        <v/>
      </c>
      <c r="AI39" s="684"/>
      <c r="AJ39" s="968" t="str">
        <f t="shared" si="7"/>
        <v xml:space="preserve"> </v>
      </c>
      <c r="AK39" s="1482"/>
      <c r="AL39" s="615"/>
      <c r="AM39" s="853">
        <f t="shared" si="17"/>
        <v>0</v>
      </c>
      <c r="AN39" s="847">
        <f t="shared" si="18"/>
        <v>0</v>
      </c>
      <c r="AO39" s="852" t="str">
        <f t="shared" si="10"/>
        <v/>
      </c>
      <c r="AP39" s="968" t="str">
        <f t="shared" si="11"/>
        <v xml:space="preserve"> </v>
      </c>
      <c r="AQ39" s="1593"/>
      <c r="AR39" s="1594"/>
      <c r="AS39" s="1594"/>
      <c r="AT39" s="1594"/>
      <c r="AU39" s="1595"/>
    </row>
    <row r="40" spans="1:47" ht="63.75" hidden="1" customHeight="1" outlineLevel="1" x14ac:dyDescent="0.2">
      <c r="A40" s="842"/>
      <c r="B40" s="843" t="str">
        <f>IF(A40="","",VLOOKUP(A40,Data!$M$1:$N$80,2,FALSE))</f>
        <v/>
      </c>
      <c r="C40" s="843"/>
      <c r="D40" s="845"/>
      <c r="E40" s="929"/>
      <c r="F40" s="846"/>
      <c r="G40" s="707"/>
      <c r="H40" s="856"/>
      <c r="I40" s="856"/>
      <c r="J40" s="916" t="str">
        <f t="shared" si="12"/>
        <v/>
      </c>
      <c r="K40" s="854"/>
      <c r="L40" s="684"/>
      <c r="M40" s="855"/>
      <c r="N40" s="855"/>
      <c r="O40" s="916" t="str">
        <f t="shared" si="13"/>
        <v/>
      </c>
      <c r="P40" s="855"/>
      <c r="Q40" s="855"/>
      <c r="R40" s="848" t="str">
        <f t="shared" si="14"/>
        <v/>
      </c>
      <c r="S40" s="684"/>
      <c r="T40" s="969" t="str">
        <f t="shared" si="4"/>
        <v xml:space="preserve"> </v>
      </c>
      <c r="U40" s="615"/>
      <c r="V40" s="850"/>
      <c r="W40" s="707"/>
      <c r="X40" s="856"/>
      <c r="Y40" s="856"/>
      <c r="Z40" s="916" t="str">
        <f t="shared" si="15"/>
        <v/>
      </c>
      <c r="AA40" s="854"/>
      <c r="AB40" s="684"/>
      <c r="AC40" s="855"/>
      <c r="AD40" s="855"/>
      <c r="AE40" s="916" t="str">
        <f t="shared" si="16"/>
        <v/>
      </c>
      <c r="AF40" s="851"/>
      <c r="AG40" s="851"/>
      <c r="AH40" s="852" t="str">
        <f t="shared" si="1"/>
        <v/>
      </c>
      <c r="AI40" s="684"/>
      <c r="AJ40" s="968" t="str">
        <f t="shared" si="7"/>
        <v xml:space="preserve"> </v>
      </c>
      <c r="AK40" s="1482"/>
      <c r="AL40" s="615"/>
      <c r="AM40" s="853">
        <f t="shared" si="17"/>
        <v>0</v>
      </c>
      <c r="AN40" s="847">
        <f t="shared" si="18"/>
        <v>0</v>
      </c>
      <c r="AO40" s="852" t="str">
        <f t="shared" si="10"/>
        <v/>
      </c>
      <c r="AP40" s="968" t="str">
        <f t="shared" si="11"/>
        <v xml:space="preserve"> </v>
      </c>
      <c r="AQ40" s="1593"/>
      <c r="AR40" s="1594"/>
      <c r="AS40" s="1594"/>
      <c r="AT40" s="1594"/>
      <c r="AU40" s="1595"/>
    </row>
    <row r="41" spans="1:47" ht="63.75" hidden="1" customHeight="1" outlineLevel="1" x14ac:dyDescent="0.2">
      <c r="A41" s="842"/>
      <c r="B41" s="843" t="str">
        <f>IF(A41="","",VLOOKUP(A41,Data!$M$1:$N$80,2,FALSE))</f>
        <v/>
      </c>
      <c r="C41" s="843"/>
      <c r="D41" s="845"/>
      <c r="E41" s="929"/>
      <c r="F41" s="846"/>
      <c r="G41" s="707"/>
      <c r="H41" s="856"/>
      <c r="I41" s="856"/>
      <c r="J41" s="916" t="str">
        <f t="shared" si="12"/>
        <v/>
      </c>
      <c r="K41" s="854"/>
      <c r="L41" s="684"/>
      <c r="M41" s="855"/>
      <c r="N41" s="855"/>
      <c r="O41" s="916" t="str">
        <f t="shared" si="13"/>
        <v/>
      </c>
      <c r="P41" s="855"/>
      <c r="Q41" s="855"/>
      <c r="R41" s="848" t="str">
        <f t="shared" si="14"/>
        <v/>
      </c>
      <c r="S41" s="684"/>
      <c r="T41" s="969" t="str">
        <f t="shared" si="4"/>
        <v xml:space="preserve"> </v>
      </c>
      <c r="U41" s="615"/>
      <c r="V41" s="850"/>
      <c r="W41" s="707"/>
      <c r="X41" s="856"/>
      <c r="Y41" s="856"/>
      <c r="Z41" s="916" t="str">
        <f t="shared" si="15"/>
        <v/>
      </c>
      <c r="AA41" s="854"/>
      <c r="AB41" s="684"/>
      <c r="AC41" s="855"/>
      <c r="AD41" s="855"/>
      <c r="AE41" s="916" t="str">
        <f t="shared" si="16"/>
        <v/>
      </c>
      <c r="AF41" s="851"/>
      <c r="AG41" s="851"/>
      <c r="AH41" s="852" t="str">
        <f t="shared" si="1"/>
        <v/>
      </c>
      <c r="AI41" s="684"/>
      <c r="AJ41" s="968" t="str">
        <f t="shared" si="7"/>
        <v xml:space="preserve"> </v>
      </c>
      <c r="AK41" s="1482"/>
      <c r="AL41" s="615"/>
      <c r="AM41" s="853">
        <f t="shared" si="17"/>
        <v>0</v>
      </c>
      <c r="AN41" s="847">
        <f t="shared" si="18"/>
        <v>0</v>
      </c>
      <c r="AO41" s="852" t="str">
        <f t="shared" si="10"/>
        <v/>
      </c>
      <c r="AP41" s="968" t="str">
        <f t="shared" si="11"/>
        <v xml:space="preserve"> </v>
      </c>
      <c r="AQ41" s="1593"/>
      <c r="AR41" s="1594"/>
      <c r="AS41" s="1594"/>
      <c r="AT41" s="1594"/>
      <c r="AU41" s="1595"/>
    </row>
    <row r="42" spans="1:47" ht="63.75" hidden="1" customHeight="1" outlineLevel="1" x14ac:dyDescent="0.2">
      <c r="A42" s="842"/>
      <c r="B42" s="843" t="str">
        <f>IF(A42="","",VLOOKUP(A42,Data!$M$1:$N$80,2,FALSE))</f>
        <v/>
      </c>
      <c r="C42" s="843"/>
      <c r="D42" s="845"/>
      <c r="E42" s="929"/>
      <c r="F42" s="846"/>
      <c r="G42" s="707"/>
      <c r="H42" s="856"/>
      <c r="I42" s="856"/>
      <c r="J42" s="916" t="str">
        <f t="shared" si="12"/>
        <v/>
      </c>
      <c r="K42" s="854"/>
      <c r="L42" s="684"/>
      <c r="M42" s="855"/>
      <c r="N42" s="855"/>
      <c r="O42" s="916" t="str">
        <f t="shared" si="13"/>
        <v/>
      </c>
      <c r="P42" s="855"/>
      <c r="Q42" s="855"/>
      <c r="R42" s="848" t="str">
        <f t="shared" si="14"/>
        <v/>
      </c>
      <c r="S42" s="684"/>
      <c r="T42" s="969" t="str">
        <f t="shared" si="4"/>
        <v xml:space="preserve"> </v>
      </c>
      <c r="U42" s="615"/>
      <c r="V42" s="850"/>
      <c r="W42" s="707"/>
      <c r="X42" s="856"/>
      <c r="Y42" s="856"/>
      <c r="Z42" s="916" t="str">
        <f t="shared" si="15"/>
        <v/>
      </c>
      <c r="AA42" s="854"/>
      <c r="AB42" s="684"/>
      <c r="AC42" s="855"/>
      <c r="AD42" s="855"/>
      <c r="AE42" s="916" t="str">
        <f t="shared" si="16"/>
        <v/>
      </c>
      <c r="AF42" s="851"/>
      <c r="AG42" s="851"/>
      <c r="AH42" s="852" t="str">
        <f t="shared" si="1"/>
        <v/>
      </c>
      <c r="AI42" s="684"/>
      <c r="AJ42" s="968" t="str">
        <f t="shared" si="7"/>
        <v xml:space="preserve"> </v>
      </c>
      <c r="AK42" s="1482"/>
      <c r="AL42" s="615"/>
      <c r="AM42" s="853">
        <f t="shared" si="17"/>
        <v>0</v>
      </c>
      <c r="AN42" s="847">
        <f t="shared" si="18"/>
        <v>0</v>
      </c>
      <c r="AO42" s="852" t="str">
        <f t="shared" si="10"/>
        <v/>
      </c>
      <c r="AP42" s="968" t="str">
        <f t="shared" si="11"/>
        <v xml:space="preserve"> </v>
      </c>
      <c r="AQ42" s="1593"/>
      <c r="AR42" s="1594"/>
      <c r="AS42" s="1594"/>
      <c r="AT42" s="1594"/>
      <c r="AU42" s="1595"/>
    </row>
    <row r="43" spans="1:47" ht="63.75" hidden="1" customHeight="1" outlineLevel="1" x14ac:dyDescent="0.2">
      <c r="A43" s="842"/>
      <c r="B43" s="843" t="str">
        <f>IF(A43="","",VLOOKUP(A43,Data!$M$1:$N$80,2,FALSE))</f>
        <v/>
      </c>
      <c r="C43" s="843"/>
      <c r="D43" s="845"/>
      <c r="E43" s="929"/>
      <c r="F43" s="846"/>
      <c r="G43" s="707"/>
      <c r="H43" s="856"/>
      <c r="I43" s="856"/>
      <c r="J43" s="916" t="str">
        <f t="shared" si="12"/>
        <v/>
      </c>
      <c r="K43" s="854"/>
      <c r="L43" s="684"/>
      <c r="M43" s="855"/>
      <c r="N43" s="855"/>
      <c r="O43" s="916" t="str">
        <f t="shared" si="13"/>
        <v/>
      </c>
      <c r="P43" s="855"/>
      <c r="Q43" s="855"/>
      <c r="R43" s="848" t="str">
        <f t="shared" si="14"/>
        <v/>
      </c>
      <c r="S43" s="684"/>
      <c r="T43" s="969" t="str">
        <f t="shared" si="4"/>
        <v xml:space="preserve"> </v>
      </c>
      <c r="U43" s="615"/>
      <c r="V43" s="850"/>
      <c r="W43" s="707"/>
      <c r="X43" s="856"/>
      <c r="Y43" s="856"/>
      <c r="Z43" s="916" t="str">
        <f t="shared" si="15"/>
        <v/>
      </c>
      <c r="AA43" s="854"/>
      <c r="AB43" s="684"/>
      <c r="AC43" s="855"/>
      <c r="AD43" s="855"/>
      <c r="AE43" s="916" t="str">
        <f t="shared" si="16"/>
        <v/>
      </c>
      <c r="AF43" s="851"/>
      <c r="AG43" s="851"/>
      <c r="AH43" s="852" t="str">
        <f t="shared" si="1"/>
        <v/>
      </c>
      <c r="AI43" s="684"/>
      <c r="AJ43" s="968" t="str">
        <f t="shared" si="7"/>
        <v xml:space="preserve"> </v>
      </c>
      <c r="AK43" s="1482"/>
      <c r="AL43" s="615"/>
      <c r="AM43" s="853">
        <f t="shared" si="17"/>
        <v>0</v>
      </c>
      <c r="AN43" s="847">
        <f t="shared" si="18"/>
        <v>0</v>
      </c>
      <c r="AO43" s="852" t="str">
        <f t="shared" si="10"/>
        <v/>
      </c>
      <c r="AP43" s="968" t="str">
        <f t="shared" si="11"/>
        <v xml:space="preserve"> </v>
      </c>
      <c r="AQ43" s="1593"/>
      <c r="AR43" s="1594"/>
      <c r="AS43" s="1594"/>
      <c r="AT43" s="1594"/>
      <c r="AU43" s="1595"/>
    </row>
    <row r="44" spans="1:47" ht="63.75" hidden="1" customHeight="1" outlineLevel="1" x14ac:dyDescent="0.2">
      <c r="A44" s="842"/>
      <c r="B44" s="843" t="str">
        <f>IF(A44="","",VLOOKUP(A44,Data!$M$1:$N$80,2,FALSE))</f>
        <v/>
      </c>
      <c r="C44" s="843"/>
      <c r="D44" s="845"/>
      <c r="E44" s="929"/>
      <c r="F44" s="846"/>
      <c r="G44" s="707"/>
      <c r="H44" s="856"/>
      <c r="I44" s="856"/>
      <c r="J44" s="916" t="str">
        <f t="shared" si="12"/>
        <v/>
      </c>
      <c r="K44" s="854"/>
      <c r="L44" s="684"/>
      <c r="M44" s="855"/>
      <c r="N44" s="855"/>
      <c r="O44" s="916" t="str">
        <f t="shared" si="13"/>
        <v/>
      </c>
      <c r="P44" s="855"/>
      <c r="Q44" s="855"/>
      <c r="R44" s="848" t="str">
        <f t="shared" si="14"/>
        <v/>
      </c>
      <c r="S44" s="684"/>
      <c r="T44" s="969" t="str">
        <f t="shared" si="4"/>
        <v xml:space="preserve"> </v>
      </c>
      <c r="U44" s="615"/>
      <c r="V44" s="850"/>
      <c r="W44" s="707"/>
      <c r="X44" s="856"/>
      <c r="Y44" s="856"/>
      <c r="Z44" s="916" t="str">
        <f t="shared" si="15"/>
        <v/>
      </c>
      <c r="AA44" s="854"/>
      <c r="AB44" s="684"/>
      <c r="AC44" s="855"/>
      <c r="AD44" s="855"/>
      <c r="AE44" s="916" t="str">
        <f t="shared" si="16"/>
        <v/>
      </c>
      <c r="AF44" s="851"/>
      <c r="AG44" s="851"/>
      <c r="AH44" s="852" t="str">
        <f t="shared" si="1"/>
        <v/>
      </c>
      <c r="AI44" s="684"/>
      <c r="AJ44" s="968" t="str">
        <f t="shared" si="7"/>
        <v xml:space="preserve"> </v>
      </c>
      <c r="AK44" s="1482"/>
      <c r="AL44" s="615"/>
      <c r="AM44" s="853">
        <f t="shared" si="17"/>
        <v>0</v>
      </c>
      <c r="AN44" s="847">
        <f t="shared" si="18"/>
        <v>0</v>
      </c>
      <c r="AO44" s="852" t="str">
        <f t="shared" si="10"/>
        <v/>
      </c>
      <c r="AP44" s="968" t="str">
        <f t="shared" si="11"/>
        <v xml:space="preserve"> </v>
      </c>
      <c r="AQ44" s="1593"/>
      <c r="AR44" s="1594"/>
      <c r="AS44" s="1594"/>
      <c r="AT44" s="1594"/>
      <c r="AU44" s="1595"/>
    </row>
    <row r="45" spans="1:47" ht="63.75" hidden="1" customHeight="1" outlineLevel="1" x14ac:dyDescent="0.2">
      <c r="A45" s="842"/>
      <c r="B45" s="843" t="str">
        <f>IF(A45="","",VLOOKUP(A45,Data!$M$1:$N$80,2,FALSE))</f>
        <v/>
      </c>
      <c r="C45" s="843"/>
      <c r="D45" s="845"/>
      <c r="E45" s="929"/>
      <c r="F45" s="846"/>
      <c r="G45" s="707"/>
      <c r="H45" s="856"/>
      <c r="I45" s="856"/>
      <c r="J45" s="916" t="str">
        <f t="shared" si="12"/>
        <v/>
      </c>
      <c r="K45" s="854"/>
      <c r="L45" s="684"/>
      <c r="M45" s="855"/>
      <c r="N45" s="855"/>
      <c r="O45" s="916" t="str">
        <f t="shared" si="13"/>
        <v/>
      </c>
      <c r="P45" s="855"/>
      <c r="Q45" s="855"/>
      <c r="R45" s="848" t="str">
        <f t="shared" si="14"/>
        <v/>
      </c>
      <c r="S45" s="684"/>
      <c r="T45" s="969" t="str">
        <f t="shared" si="4"/>
        <v xml:space="preserve"> </v>
      </c>
      <c r="U45" s="615"/>
      <c r="V45" s="850"/>
      <c r="W45" s="707"/>
      <c r="X45" s="856"/>
      <c r="Y45" s="856"/>
      <c r="Z45" s="916" t="str">
        <f t="shared" si="15"/>
        <v/>
      </c>
      <c r="AA45" s="854"/>
      <c r="AB45" s="684"/>
      <c r="AC45" s="855"/>
      <c r="AD45" s="855"/>
      <c r="AE45" s="916" t="str">
        <f t="shared" si="16"/>
        <v/>
      </c>
      <c r="AF45" s="851"/>
      <c r="AG45" s="851"/>
      <c r="AH45" s="852" t="str">
        <f t="shared" si="1"/>
        <v/>
      </c>
      <c r="AI45" s="684"/>
      <c r="AJ45" s="968" t="str">
        <f t="shared" si="7"/>
        <v xml:space="preserve"> </v>
      </c>
      <c r="AK45" s="1482"/>
      <c r="AL45" s="615"/>
      <c r="AM45" s="853">
        <f t="shared" si="17"/>
        <v>0</v>
      </c>
      <c r="AN45" s="847">
        <f t="shared" si="18"/>
        <v>0</v>
      </c>
      <c r="AO45" s="852" t="str">
        <f t="shared" si="10"/>
        <v/>
      </c>
      <c r="AP45" s="968" t="str">
        <f t="shared" si="11"/>
        <v xml:space="preserve"> </v>
      </c>
      <c r="AQ45" s="1593"/>
      <c r="AR45" s="1594"/>
      <c r="AS45" s="1594"/>
      <c r="AT45" s="1594"/>
      <c r="AU45" s="1595"/>
    </row>
    <row r="46" spans="1:47" ht="63.75" hidden="1" customHeight="1" outlineLevel="1" x14ac:dyDescent="0.2">
      <c r="A46" s="842"/>
      <c r="B46" s="843" t="str">
        <f>IF(A46="","",VLOOKUP(A46,Data!$M$1:$N$80,2,FALSE))</f>
        <v/>
      </c>
      <c r="C46" s="843"/>
      <c r="D46" s="845"/>
      <c r="E46" s="929"/>
      <c r="F46" s="846"/>
      <c r="G46" s="707"/>
      <c r="H46" s="856"/>
      <c r="I46" s="856"/>
      <c r="J46" s="916" t="str">
        <f t="shared" si="12"/>
        <v/>
      </c>
      <c r="K46" s="854"/>
      <c r="L46" s="684"/>
      <c r="M46" s="855"/>
      <c r="N46" s="855"/>
      <c r="O46" s="916" t="str">
        <f t="shared" si="13"/>
        <v/>
      </c>
      <c r="P46" s="855"/>
      <c r="Q46" s="855"/>
      <c r="R46" s="848" t="str">
        <f t="shared" si="14"/>
        <v/>
      </c>
      <c r="S46" s="684"/>
      <c r="T46" s="969" t="str">
        <f t="shared" si="4"/>
        <v xml:space="preserve"> </v>
      </c>
      <c r="U46" s="615"/>
      <c r="V46" s="850"/>
      <c r="W46" s="707"/>
      <c r="X46" s="856"/>
      <c r="Y46" s="856"/>
      <c r="Z46" s="916" t="str">
        <f t="shared" si="15"/>
        <v/>
      </c>
      <c r="AA46" s="854"/>
      <c r="AB46" s="684"/>
      <c r="AC46" s="855"/>
      <c r="AD46" s="855"/>
      <c r="AE46" s="916" t="str">
        <f t="shared" si="16"/>
        <v/>
      </c>
      <c r="AF46" s="851"/>
      <c r="AG46" s="851"/>
      <c r="AH46" s="852" t="str">
        <f t="shared" si="1"/>
        <v/>
      </c>
      <c r="AI46" s="684"/>
      <c r="AJ46" s="968" t="str">
        <f t="shared" si="7"/>
        <v xml:space="preserve"> </v>
      </c>
      <c r="AK46" s="1482"/>
      <c r="AL46" s="615"/>
      <c r="AM46" s="853">
        <f t="shared" si="17"/>
        <v>0</v>
      </c>
      <c r="AN46" s="847">
        <f t="shared" si="18"/>
        <v>0</v>
      </c>
      <c r="AO46" s="852" t="str">
        <f t="shared" si="10"/>
        <v/>
      </c>
      <c r="AP46" s="968" t="str">
        <f t="shared" si="11"/>
        <v xml:space="preserve"> </v>
      </c>
      <c r="AQ46" s="1593"/>
      <c r="AR46" s="1594"/>
      <c r="AS46" s="1594"/>
      <c r="AT46" s="1594"/>
      <c r="AU46" s="1595"/>
    </row>
    <row r="47" spans="1:47" ht="63.75" hidden="1" customHeight="1" outlineLevel="1" x14ac:dyDescent="0.2">
      <c r="A47" s="842"/>
      <c r="B47" s="843" t="str">
        <f>IF(A47="","",VLOOKUP(A47,Data!$M$1:$N$80,2,FALSE))</f>
        <v/>
      </c>
      <c r="C47" s="843"/>
      <c r="D47" s="845"/>
      <c r="E47" s="929"/>
      <c r="F47" s="846"/>
      <c r="G47" s="707"/>
      <c r="H47" s="856"/>
      <c r="I47" s="856"/>
      <c r="J47" s="916" t="str">
        <f t="shared" si="12"/>
        <v/>
      </c>
      <c r="K47" s="854"/>
      <c r="L47" s="684"/>
      <c r="M47" s="855"/>
      <c r="N47" s="855"/>
      <c r="O47" s="916" t="str">
        <f t="shared" si="13"/>
        <v/>
      </c>
      <c r="P47" s="855"/>
      <c r="Q47" s="855"/>
      <c r="R47" s="848" t="str">
        <f t="shared" si="14"/>
        <v/>
      </c>
      <c r="S47" s="684"/>
      <c r="T47" s="969" t="str">
        <f t="shared" si="4"/>
        <v xml:space="preserve"> </v>
      </c>
      <c r="U47" s="615"/>
      <c r="V47" s="850"/>
      <c r="W47" s="707"/>
      <c r="X47" s="856"/>
      <c r="Y47" s="856"/>
      <c r="Z47" s="916" t="str">
        <f t="shared" si="15"/>
        <v/>
      </c>
      <c r="AA47" s="854"/>
      <c r="AB47" s="684"/>
      <c r="AC47" s="855"/>
      <c r="AD47" s="855"/>
      <c r="AE47" s="916" t="str">
        <f t="shared" si="16"/>
        <v/>
      </c>
      <c r="AF47" s="851"/>
      <c r="AG47" s="851"/>
      <c r="AH47" s="852" t="str">
        <f t="shared" si="1"/>
        <v/>
      </c>
      <c r="AI47" s="684"/>
      <c r="AJ47" s="968" t="str">
        <f t="shared" si="7"/>
        <v xml:space="preserve"> </v>
      </c>
      <c r="AK47" s="1482"/>
      <c r="AL47" s="615"/>
      <c r="AM47" s="853">
        <f t="shared" si="17"/>
        <v>0</v>
      </c>
      <c r="AN47" s="847">
        <f t="shared" si="18"/>
        <v>0</v>
      </c>
      <c r="AO47" s="852" t="str">
        <f t="shared" si="10"/>
        <v/>
      </c>
      <c r="AP47" s="968" t="str">
        <f t="shared" si="11"/>
        <v xml:space="preserve"> </v>
      </c>
      <c r="AQ47" s="1593"/>
      <c r="AR47" s="1594"/>
      <c r="AS47" s="1594"/>
      <c r="AT47" s="1594"/>
      <c r="AU47" s="1595"/>
    </row>
    <row r="48" spans="1:47" ht="63.75" hidden="1" customHeight="1" outlineLevel="1" x14ac:dyDescent="0.2">
      <c r="A48" s="842"/>
      <c r="B48" s="843" t="str">
        <f>IF(A48="","",VLOOKUP(A48,Data!$M$1:$N$80,2,FALSE))</f>
        <v/>
      </c>
      <c r="C48" s="843"/>
      <c r="D48" s="845"/>
      <c r="E48" s="929"/>
      <c r="F48" s="846"/>
      <c r="G48" s="707"/>
      <c r="H48" s="856"/>
      <c r="I48" s="856"/>
      <c r="J48" s="916" t="str">
        <f t="shared" si="12"/>
        <v/>
      </c>
      <c r="K48" s="854"/>
      <c r="L48" s="684"/>
      <c r="M48" s="855"/>
      <c r="N48" s="855"/>
      <c r="O48" s="916" t="str">
        <f t="shared" si="13"/>
        <v/>
      </c>
      <c r="P48" s="855"/>
      <c r="Q48" s="855"/>
      <c r="R48" s="848" t="str">
        <f t="shared" si="14"/>
        <v/>
      </c>
      <c r="S48" s="684"/>
      <c r="T48" s="969" t="str">
        <f t="shared" si="4"/>
        <v xml:space="preserve"> </v>
      </c>
      <c r="U48" s="615"/>
      <c r="V48" s="850"/>
      <c r="W48" s="707"/>
      <c r="X48" s="856"/>
      <c r="Y48" s="856"/>
      <c r="Z48" s="916" t="str">
        <f t="shared" si="15"/>
        <v/>
      </c>
      <c r="AA48" s="854"/>
      <c r="AB48" s="684"/>
      <c r="AC48" s="855"/>
      <c r="AD48" s="855"/>
      <c r="AE48" s="916" t="str">
        <f t="shared" si="16"/>
        <v/>
      </c>
      <c r="AF48" s="851"/>
      <c r="AG48" s="851"/>
      <c r="AH48" s="852" t="str">
        <f t="shared" si="1"/>
        <v/>
      </c>
      <c r="AI48" s="684"/>
      <c r="AJ48" s="968" t="str">
        <f t="shared" si="7"/>
        <v xml:space="preserve"> </v>
      </c>
      <c r="AK48" s="1482"/>
      <c r="AL48" s="615"/>
      <c r="AM48" s="853">
        <f t="shared" si="17"/>
        <v>0</v>
      </c>
      <c r="AN48" s="847">
        <f t="shared" si="18"/>
        <v>0</v>
      </c>
      <c r="AO48" s="852" t="str">
        <f t="shared" si="10"/>
        <v/>
      </c>
      <c r="AP48" s="968" t="str">
        <f t="shared" si="11"/>
        <v xml:space="preserve"> </v>
      </c>
      <c r="AQ48" s="1593"/>
      <c r="AR48" s="1594"/>
      <c r="AS48" s="1594"/>
      <c r="AT48" s="1594"/>
      <c r="AU48" s="1595"/>
    </row>
    <row r="49" spans="1:47" ht="63.75" hidden="1" customHeight="1" outlineLevel="1" x14ac:dyDescent="0.2">
      <c r="A49" s="842"/>
      <c r="B49" s="843" t="str">
        <f>IF(A49="","",VLOOKUP(A49,Data!$M$1:$N$80,2,FALSE))</f>
        <v/>
      </c>
      <c r="C49" s="843"/>
      <c r="D49" s="845"/>
      <c r="E49" s="929"/>
      <c r="F49" s="846"/>
      <c r="G49" s="707"/>
      <c r="H49" s="856"/>
      <c r="I49" s="856"/>
      <c r="J49" s="916" t="str">
        <f t="shared" si="12"/>
        <v/>
      </c>
      <c r="K49" s="854"/>
      <c r="L49" s="684"/>
      <c r="M49" s="855"/>
      <c r="N49" s="855"/>
      <c r="O49" s="916" t="str">
        <f t="shared" si="13"/>
        <v/>
      </c>
      <c r="P49" s="855"/>
      <c r="Q49" s="855"/>
      <c r="R49" s="848" t="str">
        <f t="shared" si="14"/>
        <v/>
      </c>
      <c r="S49" s="684"/>
      <c r="T49" s="969" t="str">
        <f t="shared" si="4"/>
        <v xml:space="preserve"> </v>
      </c>
      <c r="U49" s="615"/>
      <c r="V49" s="850"/>
      <c r="W49" s="707"/>
      <c r="X49" s="856"/>
      <c r="Y49" s="856"/>
      <c r="Z49" s="916" t="str">
        <f t="shared" si="15"/>
        <v/>
      </c>
      <c r="AA49" s="854"/>
      <c r="AB49" s="684"/>
      <c r="AC49" s="855"/>
      <c r="AD49" s="855"/>
      <c r="AE49" s="916" t="str">
        <f t="shared" si="16"/>
        <v/>
      </c>
      <c r="AF49" s="851"/>
      <c r="AG49" s="851"/>
      <c r="AH49" s="852" t="str">
        <f t="shared" si="1"/>
        <v/>
      </c>
      <c r="AI49" s="684"/>
      <c r="AJ49" s="968" t="str">
        <f t="shared" si="7"/>
        <v xml:space="preserve"> </v>
      </c>
      <c r="AK49" s="1482"/>
      <c r="AL49" s="615"/>
      <c r="AM49" s="853">
        <f t="shared" si="17"/>
        <v>0</v>
      </c>
      <c r="AN49" s="847">
        <f t="shared" si="18"/>
        <v>0</v>
      </c>
      <c r="AO49" s="852" t="str">
        <f t="shared" si="10"/>
        <v/>
      </c>
      <c r="AP49" s="968" t="str">
        <f t="shared" si="11"/>
        <v xml:space="preserve"> </v>
      </c>
      <c r="AQ49" s="1593"/>
      <c r="AR49" s="1594"/>
      <c r="AS49" s="1594"/>
      <c r="AT49" s="1594"/>
      <c r="AU49" s="1595"/>
    </row>
    <row r="50" spans="1:47" ht="63.75" hidden="1" customHeight="1" outlineLevel="1" x14ac:dyDescent="0.2">
      <c r="A50" s="842"/>
      <c r="B50" s="843" t="str">
        <f>IF(A50="","",VLOOKUP(A50,Data!$M$1:$N$80,2,FALSE))</f>
        <v/>
      </c>
      <c r="C50" s="843"/>
      <c r="D50" s="845"/>
      <c r="E50" s="929"/>
      <c r="F50" s="846"/>
      <c r="G50" s="707"/>
      <c r="H50" s="856"/>
      <c r="I50" s="856"/>
      <c r="J50" s="916" t="str">
        <f t="shared" si="12"/>
        <v/>
      </c>
      <c r="K50" s="854"/>
      <c r="L50" s="684"/>
      <c r="M50" s="855"/>
      <c r="N50" s="855"/>
      <c r="O50" s="916" t="str">
        <f t="shared" si="13"/>
        <v/>
      </c>
      <c r="P50" s="855"/>
      <c r="Q50" s="855"/>
      <c r="R50" s="848" t="str">
        <f t="shared" si="14"/>
        <v/>
      </c>
      <c r="S50" s="684"/>
      <c r="T50" s="969" t="str">
        <f t="shared" si="4"/>
        <v xml:space="preserve"> </v>
      </c>
      <c r="U50" s="615"/>
      <c r="V50" s="850"/>
      <c r="W50" s="707"/>
      <c r="X50" s="856"/>
      <c r="Y50" s="856"/>
      <c r="Z50" s="916" t="str">
        <f t="shared" si="15"/>
        <v/>
      </c>
      <c r="AA50" s="854"/>
      <c r="AB50" s="684"/>
      <c r="AC50" s="855"/>
      <c r="AD50" s="855"/>
      <c r="AE50" s="916" t="str">
        <f t="shared" si="16"/>
        <v/>
      </c>
      <c r="AF50" s="851"/>
      <c r="AG50" s="851"/>
      <c r="AH50" s="852" t="str">
        <f t="shared" si="1"/>
        <v/>
      </c>
      <c r="AI50" s="684"/>
      <c r="AJ50" s="968" t="str">
        <f t="shared" si="7"/>
        <v xml:space="preserve"> </v>
      </c>
      <c r="AK50" s="1482"/>
      <c r="AL50" s="615"/>
      <c r="AM50" s="853">
        <f t="shared" si="17"/>
        <v>0</v>
      </c>
      <c r="AN50" s="847">
        <f t="shared" si="18"/>
        <v>0</v>
      </c>
      <c r="AO50" s="852" t="str">
        <f t="shared" si="10"/>
        <v/>
      </c>
      <c r="AP50" s="968" t="str">
        <f t="shared" si="11"/>
        <v xml:space="preserve"> </v>
      </c>
      <c r="AQ50" s="1593"/>
      <c r="AR50" s="1594"/>
      <c r="AS50" s="1594"/>
      <c r="AT50" s="1594"/>
      <c r="AU50" s="1595"/>
    </row>
    <row r="51" spans="1:47" ht="63.75" hidden="1" customHeight="1" outlineLevel="1" x14ac:dyDescent="0.2">
      <c r="A51" s="842"/>
      <c r="B51" s="843" t="str">
        <f>IF(A51="","",VLOOKUP(A51,Data!$M$1:$N$80,2,FALSE))</f>
        <v/>
      </c>
      <c r="C51" s="843"/>
      <c r="D51" s="845"/>
      <c r="E51" s="929"/>
      <c r="F51" s="846"/>
      <c r="G51" s="707"/>
      <c r="H51" s="856"/>
      <c r="I51" s="856"/>
      <c r="J51" s="916" t="str">
        <f t="shared" si="12"/>
        <v/>
      </c>
      <c r="K51" s="854"/>
      <c r="L51" s="684"/>
      <c r="M51" s="855"/>
      <c r="N51" s="855"/>
      <c r="O51" s="916" t="str">
        <f t="shared" si="13"/>
        <v/>
      </c>
      <c r="P51" s="855"/>
      <c r="Q51" s="855"/>
      <c r="R51" s="848" t="str">
        <f t="shared" si="14"/>
        <v/>
      </c>
      <c r="S51" s="684"/>
      <c r="T51" s="969" t="str">
        <f t="shared" si="4"/>
        <v xml:space="preserve"> </v>
      </c>
      <c r="U51" s="615"/>
      <c r="V51" s="850"/>
      <c r="W51" s="707"/>
      <c r="X51" s="856"/>
      <c r="Y51" s="856"/>
      <c r="Z51" s="916" t="str">
        <f t="shared" si="15"/>
        <v/>
      </c>
      <c r="AA51" s="854"/>
      <c r="AB51" s="684"/>
      <c r="AC51" s="855"/>
      <c r="AD51" s="855"/>
      <c r="AE51" s="916" t="str">
        <f t="shared" si="16"/>
        <v/>
      </c>
      <c r="AF51" s="851"/>
      <c r="AG51" s="851"/>
      <c r="AH51" s="852" t="str">
        <f t="shared" si="1"/>
        <v/>
      </c>
      <c r="AI51" s="684"/>
      <c r="AJ51" s="968" t="str">
        <f t="shared" si="7"/>
        <v xml:space="preserve"> </v>
      </c>
      <c r="AK51" s="1482"/>
      <c r="AL51" s="615"/>
      <c r="AM51" s="853">
        <f t="shared" si="17"/>
        <v>0</v>
      </c>
      <c r="AN51" s="847">
        <f t="shared" si="18"/>
        <v>0</v>
      </c>
      <c r="AO51" s="852" t="str">
        <f t="shared" si="10"/>
        <v/>
      </c>
      <c r="AP51" s="968" t="str">
        <f t="shared" si="11"/>
        <v xml:space="preserve"> </v>
      </c>
      <c r="AQ51" s="1593"/>
      <c r="AR51" s="1594"/>
      <c r="AS51" s="1594"/>
      <c r="AT51" s="1594"/>
      <c r="AU51" s="1595"/>
    </row>
    <row r="52" spans="1:47" ht="63.75" hidden="1" customHeight="1" outlineLevel="1" x14ac:dyDescent="0.2">
      <c r="A52" s="842"/>
      <c r="B52" s="843" t="str">
        <f>IF(A52="","",VLOOKUP(A52,Data!$M$1:$N$80,2,FALSE))</f>
        <v/>
      </c>
      <c r="C52" s="843"/>
      <c r="D52" s="845"/>
      <c r="E52" s="929"/>
      <c r="F52" s="846"/>
      <c r="G52" s="707"/>
      <c r="H52" s="856"/>
      <c r="I52" s="856"/>
      <c r="J52" s="916" t="str">
        <f t="shared" si="12"/>
        <v/>
      </c>
      <c r="K52" s="854"/>
      <c r="L52" s="684"/>
      <c r="M52" s="855"/>
      <c r="N52" s="855"/>
      <c r="O52" s="916" t="str">
        <f t="shared" si="13"/>
        <v/>
      </c>
      <c r="P52" s="855"/>
      <c r="Q52" s="855"/>
      <c r="R52" s="848" t="str">
        <f t="shared" si="14"/>
        <v/>
      </c>
      <c r="S52" s="684"/>
      <c r="T52" s="969" t="str">
        <f t="shared" si="4"/>
        <v xml:space="preserve"> </v>
      </c>
      <c r="U52" s="615"/>
      <c r="V52" s="850"/>
      <c r="W52" s="707"/>
      <c r="X52" s="856"/>
      <c r="Y52" s="856"/>
      <c r="Z52" s="916" t="str">
        <f t="shared" si="15"/>
        <v/>
      </c>
      <c r="AA52" s="854"/>
      <c r="AB52" s="684"/>
      <c r="AC52" s="855"/>
      <c r="AD52" s="855"/>
      <c r="AE52" s="916" t="str">
        <f t="shared" si="16"/>
        <v/>
      </c>
      <c r="AF52" s="851"/>
      <c r="AG52" s="851"/>
      <c r="AH52" s="852" t="str">
        <f t="shared" si="1"/>
        <v/>
      </c>
      <c r="AI52" s="684"/>
      <c r="AJ52" s="968" t="str">
        <f t="shared" si="7"/>
        <v xml:space="preserve"> </v>
      </c>
      <c r="AK52" s="1482"/>
      <c r="AL52" s="615"/>
      <c r="AM52" s="853">
        <f t="shared" si="17"/>
        <v>0</v>
      </c>
      <c r="AN52" s="847">
        <f t="shared" si="18"/>
        <v>0</v>
      </c>
      <c r="AO52" s="852" t="str">
        <f t="shared" si="10"/>
        <v/>
      </c>
      <c r="AP52" s="968" t="str">
        <f t="shared" si="11"/>
        <v xml:space="preserve"> </v>
      </c>
      <c r="AQ52" s="1593"/>
      <c r="AR52" s="1594"/>
      <c r="AS52" s="1594"/>
      <c r="AT52" s="1594"/>
      <c r="AU52" s="1595"/>
    </row>
    <row r="53" spans="1:47" ht="63.75" hidden="1" customHeight="1" outlineLevel="1" x14ac:dyDescent="0.2">
      <c r="A53" s="842"/>
      <c r="B53" s="843" t="str">
        <f>IF(A53="","",VLOOKUP(A53,Data!$M$1:$N$80,2,FALSE))</f>
        <v/>
      </c>
      <c r="C53" s="843"/>
      <c r="D53" s="845"/>
      <c r="E53" s="929"/>
      <c r="F53" s="846"/>
      <c r="G53" s="707"/>
      <c r="H53" s="856"/>
      <c r="I53" s="856"/>
      <c r="J53" s="916" t="str">
        <f t="shared" si="12"/>
        <v/>
      </c>
      <c r="K53" s="854"/>
      <c r="L53" s="684"/>
      <c r="M53" s="855"/>
      <c r="N53" s="855"/>
      <c r="O53" s="916" t="str">
        <f t="shared" si="13"/>
        <v/>
      </c>
      <c r="P53" s="855"/>
      <c r="Q53" s="855"/>
      <c r="R53" s="848" t="str">
        <f t="shared" si="14"/>
        <v/>
      </c>
      <c r="S53" s="684"/>
      <c r="T53" s="969" t="str">
        <f t="shared" si="4"/>
        <v xml:space="preserve"> </v>
      </c>
      <c r="U53" s="615"/>
      <c r="V53" s="850"/>
      <c r="W53" s="707"/>
      <c r="X53" s="856"/>
      <c r="Y53" s="856"/>
      <c r="Z53" s="916" t="str">
        <f t="shared" si="15"/>
        <v/>
      </c>
      <c r="AA53" s="854"/>
      <c r="AB53" s="684"/>
      <c r="AC53" s="855"/>
      <c r="AD53" s="855"/>
      <c r="AE53" s="916" t="str">
        <f t="shared" si="16"/>
        <v/>
      </c>
      <c r="AF53" s="851"/>
      <c r="AG53" s="851"/>
      <c r="AH53" s="852" t="str">
        <f t="shared" si="1"/>
        <v/>
      </c>
      <c r="AI53" s="684"/>
      <c r="AJ53" s="968" t="str">
        <f t="shared" si="7"/>
        <v xml:space="preserve"> </v>
      </c>
      <c r="AK53" s="1482"/>
      <c r="AL53" s="615"/>
      <c r="AM53" s="853">
        <f t="shared" si="17"/>
        <v>0</v>
      </c>
      <c r="AN53" s="847">
        <f t="shared" si="18"/>
        <v>0</v>
      </c>
      <c r="AO53" s="852" t="str">
        <f t="shared" si="10"/>
        <v/>
      </c>
      <c r="AP53" s="968" t="str">
        <f t="shared" si="11"/>
        <v xml:space="preserve"> </v>
      </c>
      <c r="AQ53" s="1593"/>
      <c r="AR53" s="1594"/>
      <c r="AS53" s="1594"/>
      <c r="AT53" s="1594"/>
      <c r="AU53" s="1595"/>
    </row>
    <row r="54" spans="1:47" ht="63.75" hidden="1" customHeight="1" outlineLevel="1" x14ac:dyDescent="0.2">
      <c r="A54" s="842"/>
      <c r="B54" s="843" t="str">
        <f>IF(A54="","",VLOOKUP(A54,Data!$M$1:$N$80,2,FALSE))</f>
        <v/>
      </c>
      <c r="C54" s="843"/>
      <c r="D54" s="845"/>
      <c r="E54" s="929"/>
      <c r="F54" s="846"/>
      <c r="G54" s="707"/>
      <c r="H54" s="856"/>
      <c r="I54" s="856"/>
      <c r="J54" s="916" t="str">
        <f t="shared" si="12"/>
        <v/>
      </c>
      <c r="K54" s="854"/>
      <c r="L54" s="684"/>
      <c r="M54" s="855"/>
      <c r="N54" s="855"/>
      <c r="O54" s="916" t="str">
        <f t="shared" si="13"/>
        <v/>
      </c>
      <c r="P54" s="855"/>
      <c r="Q54" s="855"/>
      <c r="R54" s="848" t="str">
        <f t="shared" si="14"/>
        <v/>
      </c>
      <c r="S54" s="684"/>
      <c r="T54" s="969" t="str">
        <f t="shared" si="4"/>
        <v xml:space="preserve"> </v>
      </c>
      <c r="U54" s="615"/>
      <c r="V54" s="850"/>
      <c r="W54" s="707"/>
      <c r="X54" s="856"/>
      <c r="Y54" s="856"/>
      <c r="Z54" s="916" t="str">
        <f t="shared" si="15"/>
        <v/>
      </c>
      <c r="AA54" s="854"/>
      <c r="AB54" s="684"/>
      <c r="AC54" s="855"/>
      <c r="AD54" s="855"/>
      <c r="AE54" s="916" t="str">
        <f t="shared" si="16"/>
        <v/>
      </c>
      <c r="AF54" s="851"/>
      <c r="AG54" s="851"/>
      <c r="AH54" s="852" t="str">
        <f t="shared" si="1"/>
        <v/>
      </c>
      <c r="AI54" s="684"/>
      <c r="AJ54" s="968" t="str">
        <f t="shared" si="7"/>
        <v xml:space="preserve"> </v>
      </c>
      <c r="AK54" s="1482"/>
      <c r="AL54" s="615"/>
      <c r="AM54" s="853">
        <f t="shared" si="17"/>
        <v>0</v>
      </c>
      <c r="AN54" s="847">
        <f t="shared" si="18"/>
        <v>0</v>
      </c>
      <c r="AO54" s="852" t="str">
        <f t="shared" si="10"/>
        <v/>
      </c>
      <c r="AP54" s="968" t="str">
        <f t="shared" si="11"/>
        <v xml:space="preserve"> </v>
      </c>
      <c r="AQ54" s="1593"/>
      <c r="AR54" s="1594"/>
      <c r="AS54" s="1594"/>
      <c r="AT54" s="1594"/>
      <c r="AU54" s="1595"/>
    </row>
    <row r="55" spans="1:47" ht="63.75" hidden="1" customHeight="1" outlineLevel="1" x14ac:dyDescent="0.2">
      <c r="A55" s="842"/>
      <c r="B55" s="843" t="str">
        <f>IF(A55="","",VLOOKUP(A55,Data!$M$1:$N$80,2,FALSE))</f>
        <v/>
      </c>
      <c r="C55" s="843"/>
      <c r="D55" s="845"/>
      <c r="E55" s="929"/>
      <c r="F55" s="846"/>
      <c r="G55" s="707"/>
      <c r="H55" s="856"/>
      <c r="I55" s="856"/>
      <c r="J55" s="916" t="str">
        <f t="shared" si="12"/>
        <v/>
      </c>
      <c r="K55" s="854"/>
      <c r="L55" s="684"/>
      <c r="M55" s="855"/>
      <c r="N55" s="855"/>
      <c r="O55" s="916" t="str">
        <f t="shared" si="13"/>
        <v/>
      </c>
      <c r="P55" s="855"/>
      <c r="Q55" s="855"/>
      <c r="R55" s="848" t="str">
        <f t="shared" si="14"/>
        <v/>
      </c>
      <c r="S55" s="684"/>
      <c r="T55" s="969" t="str">
        <f t="shared" si="4"/>
        <v xml:space="preserve"> </v>
      </c>
      <c r="U55" s="615"/>
      <c r="V55" s="850"/>
      <c r="W55" s="707"/>
      <c r="X55" s="856"/>
      <c r="Y55" s="856"/>
      <c r="Z55" s="916" t="str">
        <f t="shared" si="15"/>
        <v/>
      </c>
      <c r="AA55" s="854"/>
      <c r="AB55" s="684"/>
      <c r="AC55" s="855"/>
      <c r="AD55" s="855"/>
      <c r="AE55" s="916" t="str">
        <f t="shared" si="16"/>
        <v/>
      </c>
      <c r="AF55" s="851"/>
      <c r="AG55" s="851"/>
      <c r="AH55" s="852" t="str">
        <f t="shared" si="1"/>
        <v/>
      </c>
      <c r="AI55" s="684"/>
      <c r="AJ55" s="968" t="str">
        <f t="shared" si="7"/>
        <v xml:space="preserve"> </v>
      </c>
      <c r="AK55" s="1482"/>
      <c r="AL55" s="615"/>
      <c r="AM55" s="853">
        <f t="shared" si="17"/>
        <v>0</v>
      </c>
      <c r="AN55" s="847">
        <f t="shared" si="18"/>
        <v>0</v>
      </c>
      <c r="AO55" s="852" t="str">
        <f t="shared" si="10"/>
        <v/>
      </c>
      <c r="AP55" s="968" t="str">
        <f t="shared" si="11"/>
        <v xml:space="preserve"> </v>
      </c>
      <c r="AQ55" s="1593"/>
      <c r="AR55" s="1594"/>
      <c r="AS55" s="1594"/>
      <c r="AT55" s="1594"/>
      <c r="AU55" s="1595"/>
    </row>
    <row r="56" spans="1:47" ht="63.75" hidden="1" customHeight="1" outlineLevel="1" x14ac:dyDescent="0.2">
      <c r="A56" s="842"/>
      <c r="B56" s="843" t="str">
        <f>IF(A56="","",VLOOKUP(A56,Data!$M$1:$N$80,2,FALSE))</f>
        <v/>
      </c>
      <c r="C56" s="843"/>
      <c r="D56" s="845"/>
      <c r="E56" s="929"/>
      <c r="F56" s="846"/>
      <c r="G56" s="707"/>
      <c r="H56" s="856"/>
      <c r="I56" s="856"/>
      <c r="J56" s="916" t="str">
        <f t="shared" si="12"/>
        <v/>
      </c>
      <c r="K56" s="854"/>
      <c r="L56" s="684"/>
      <c r="M56" s="855"/>
      <c r="N56" s="855"/>
      <c r="O56" s="916" t="str">
        <f t="shared" si="13"/>
        <v/>
      </c>
      <c r="P56" s="855"/>
      <c r="Q56" s="855"/>
      <c r="R56" s="848" t="str">
        <f t="shared" si="14"/>
        <v/>
      </c>
      <c r="S56" s="684"/>
      <c r="T56" s="969" t="str">
        <f t="shared" si="4"/>
        <v xml:space="preserve"> </v>
      </c>
      <c r="U56" s="615"/>
      <c r="V56" s="850"/>
      <c r="W56" s="707"/>
      <c r="X56" s="856"/>
      <c r="Y56" s="856"/>
      <c r="Z56" s="916" t="str">
        <f t="shared" si="15"/>
        <v/>
      </c>
      <c r="AA56" s="854"/>
      <c r="AB56" s="684"/>
      <c r="AC56" s="855"/>
      <c r="AD56" s="855"/>
      <c r="AE56" s="916" t="str">
        <f t="shared" si="16"/>
        <v/>
      </c>
      <c r="AF56" s="851"/>
      <c r="AG56" s="851"/>
      <c r="AH56" s="852" t="str">
        <f t="shared" si="1"/>
        <v/>
      </c>
      <c r="AI56" s="684"/>
      <c r="AJ56" s="968" t="str">
        <f t="shared" si="7"/>
        <v xml:space="preserve"> </v>
      </c>
      <c r="AK56" s="1482"/>
      <c r="AL56" s="615"/>
      <c r="AM56" s="853">
        <f t="shared" si="17"/>
        <v>0</v>
      </c>
      <c r="AN56" s="847">
        <f t="shared" si="18"/>
        <v>0</v>
      </c>
      <c r="AO56" s="852" t="str">
        <f t="shared" si="10"/>
        <v/>
      </c>
      <c r="AP56" s="968" t="str">
        <f t="shared" si="11"/>
        <v xml:space="preserve"> </v>
      </c>
      <c r="AQ56" s="1593"/>
      <c r="AR56" s="1594"/>
      <c r="AS56" s="1594"/>
      <c r="AT56" s="1594"/>
      <c r="AU56" s="1595"/>
    </row>
    <row r="57" spans="1:47" ht="63.75" hidden="1" customHeight="1" outlineLevel="1" x14ac:dyDescent="0.2">
      <c r="A57" s="842"/>
      <c r="B57" s="843" t="str">
        <f>IF(A57="","",VLOOKUP(A57,Data!$M$1:$N$80,2,FALSE))</f>
        <v/>
      </c>
      <c r="C57" s="843"/>
      <c r="D57" s="845"/>
      <c r="E57" s="929"/>
      <c r="F57" s="846"/>
      <c r="G57" s="707"/>
      <c r="H57" s="856"/>
      <c r="I57" s="856"/>
      <c r="J57" s="916" t="str">
        <f t="shared" si="12"/>
        <v/>
      </c>
      <c r="K57" s="854"/>
      <c r="L57" s="684"/>
      <c r="M57" s="855"/>
      <c r="N57" s="855"/>
      <c r="O57" s="916" t="str">
        <f t="shared" si="13"/>
        <v/>
      </c>
      <c r="P57" s="855"/>
      <c r="Q57" s="855"/>
      <c r="R57" s="848" t="str">
        <f t="shared" si="14"/>
        <v/>
      </c>
      <c r="S57" s="684"/>
      <c r="T57" s="969" t="str">
        <f t="shared" si="4"/>
        <v xml:space="preserve"> </v>
      </c>
      <c r="U57" s="615"/>
      <c r="V57" s="850"/>
      <c r="W57" s="707"/>
      <c r="X57" s="856"/>
      <c r="Y57" s="856"/>
      <c r="Z57" s="916" t="str">
        <f t="shared" si="15"/>
        <v/>
      </c>
      <c r="AA57" s="854"/>
      <c r="AB57" s="684"/>
      <c r="AC57" s="855"/>
      <c r="AD57" s="855"/>
      <c r="AE57" s="916" t="str">
        <f t="shared" si="16"/>
        <v/>
      </c>
      <c r="AF57" s="851"/>
      <c r="AG57" s="851"/>
      <c r="AH57" s="852" t="str">
        <f t="shared" si="1"/>
        <v/>
      </c>
      <c r="AI57" s="684"/>
      <c r="AJ57" s="968" t="str">
        <f t="shared" si="7"/>
        <v xml:space="preserve"> </v>
      </c>
      <c r="AK57" s="1482"/>
      <c r="AL57" s="615"/>
      <c r="AM57" s="853">
        <f t="shared" si="17"/>
        <v>0</v>
      </c>
      <c r="AN57" s="847">
        <f t="shared" si="18"/>
        <v>0</v>
      </c>
      <c r="AO57" s="852" t="str">
        <f t="shared" si="10"/>
        <v/>
      </c>
      <c r="AP57" s="968" t="str">
        <f t="shared" si="11"/>
        <v xml:space="preserve"> </v>
      </c>
      <c r="AQ57" s="1593"/>
      <c r="AR57" s="1594"/>
      <c r="AS57" s="1594"/>
      <c r="AT57" s="1594"/>
      <c r="AU57" s="1595"/>
    </row>
    <row r="58" spans="1:47" ht="63.75" hidden="1" customHeight="1" outlineLevel="1" x14ac:dyDescent="0.2">
      <c r="A58" s="842"/>
      <c r="B58" s="843" t="str">
        <f>IF(A58="","",VLOOKUP(A58,Data!$M$1:$N$80,2,FALSE))</f>
        <v/>
      </c>
      <c r="C58" s="843"/>
      <c r="D58" s="845"/>
      <c r="E58" s="929"/>
      <c r="F58" s="846"/>
      <c r="G58" s="707"/>
      <c r="H58" s="856"/>
      <c r="I58" s="856"/>
      <c r="J58" s="916" t="str">
        <f t="shared" si="12"/>
        <v/>
      </c>
      <c r="K58" s="854"/>
      <c r="L58" s="684"/>
      <c r="M58" s="855"/>
      <c r="N58" s="855"/>
      <c r="O58" s="916" t="str">
        <f t="shared" si="13"/>
        <v/>
      </c>
      <c r="P58" s="855"/>
      <c r="Q58" s="855"/>
      <c r="R58" s="848" t="str">
        <f t="shared" si="14"/>
        <v/>
      </c>
      <c r="S58" s="684"/>
      <c r="T58" s="969" t="str">
        <f t="shared" si="4"/>
        <v xml:space="preserve"> </v>
      </c>
      <c r="U58" s="615"/>
      <c r="V58" s="850"/>
      <c r="W58" s="707"/>
      <c r="X58" s="856"/>
      <c r="Y58" s="856"/>
      <c r="Z58" s="916" t="str">
        <f t="shared" si="15"/>
        <v/>
      </c>
      <c r="AA58" s="854"/>
      <c r="AB58" s="684"/>
      <c r="AC58" s="855"/>
      <c r="AD58" s="855"/>
      <c r="AE58" s="916" t="str">
        <f t="shared" si="16"/>
        <v/>
      </c>
      <c r="AF58" s="851"/>
      <c r="AG58" s="851"/>
      <c r="AH58" s="852" t="str">
        <f t="shared" si="1"/>
        <v/>
      </c>
      <c r="AI58" s="684"/>
      <c r="AJ58" s="968" t="str">
        <f t="shared" si="7"/>
        <v xml:space="preserve"> </v>
      </c>
      <c r="AK58" s="1482"/>
      <c r="AL58" s="615"/>
      <c r="AM58" s="853">
        <f t="shared" si="17"/>
        <v>0</v>
      </c>
      <c r="AN58" s="847">
        <f t="shared" si="18"/>
        <v>0</v>
      </c>
      <c r="AO58" s="852" t="str">
        <f t="shared" si="10"/>
        <v/>
      </c>
      <c r="AP58" s="968" t="str">
        <f t="shared" si="11"/>
        <v xml:space="preserve"> </v>
      </c>
      <c r="AQ58" s="1593"/>
      <c r="AR58" s="1594"/>
      <c r="AS58" s="1594"/>
      <c r="AT58" s="1594"/>
      <c r="AU58" s="1595"/>
    </row>
    <row r="59" spans="1:47" ht="63.75" hidden="1" customHeight="1" outlineLevel="1" x14ac:dyDescent="0.2">
      <c r="A59" s="842"/>
      <c r="B59" s="843" t="str">
        <f>IF(A59="","",VLOOKUP(A59,Data!$M$1:$N$80,2,FALSE))</f>
        <v/>
      </c>
      <c r="C59" s="843"/>
      <c r="D59" s="845"/>
      <c r="E59" s="929"/>
      <c r="F59" s="846"/>
      <c r="G59" s="707"/>
      <c r="H59" s="856"/>
      <c r="I59" s="856"/>
      <c r="J59" s="916" t="str">
        <f t="shared" si="12"/>
        <v/>
      </c>
      <c r="K59" s="854"/>
      <c r="L59" s="684"/>
      <c r="M59" s="855"/>
      <c r="N59" s="855"/>
      <c r="O59" s="916" t="str">
        <f t="shared" si="13"/>
        <v/>
      </c>
      <c r="P59" s="855"/>
      <c r="Q59" s="855"/>
      <c r="R59" s="848" t="str">
        <f t="shared" si="14"/>
        <v/>
      </c>
      <c r="S59" s="684"/>
      <c r="T59" s="969" t="str">
        <f t="shared" si="4"/>
        <v xml:space="preserve"> </v>
      </c>
      <c r="U59" s="615"/>
      <c r="V59" s="850"/>
      <c r="W59" s="707"/>
      <c r="X59" s="856"/>
      <c r="Y59" s="856"/>
      <c r="Z59" s="916" t="str">
        <f t="shared" si="15"/>
        <v/>
      </c>
      <c r="AA59" s="854"/>
      <c r="AB59" s="684"/>
      <c r="AC59" s="855"/>
      <c r="AD59" s="855"/>
      <c r="AE59" s="916" t="str">
        <f t="shared" si="16"/>
        <v/>
      </c>
      <c r="AF59" s="851"/>
      <c r="AG59" s="851"/>
      <c r="AH59" s="852" t="str">
        <f t="shared" si="1"/>
        <v/>
      </c>
      <c r="AI59" s="684"/>
      <c r="AJ59" s="968" t="str">
        <f t="shared" si="7"/>
        <v xml:space="preserve"> </v>
      </c>
      <c r="AK59" s="1482"/>
      <c r="AL59" s="615"/>
      <c r="AM59" s="853">
        <f t="shared" si="17"/>
        <v>0</v>
      </c>
      <c r="AN59" s="847">
        <f t="shared" si="18"/>
        <v>0</v>
      </c>
      <c r="AO59" s="852" t="str">
        <f t="shared" si="10"/>
        <v/>
      </c>
      <c r="AP59" s="968" t="str">
        <f t="shared" si="11"/>
        <v xml:space="preserve"> </v>
      </c>
      <c r="AQ59" s="1593"/>
      <c r="AR59" s="1594"/>
      <c r="AS59" s="1594"/>
      <c r="AT59" s="1594"/>
      <c r="AU59" s="1595"/>
    </row>
    <row r="60" spans="1:47" ht="63.75" hidden="1" customHeight="1" outlineLevel="1" x14ac:dyDescent="0.2">
      <c r="A60" s="842"/>
      <c r="B60" s="843" t="str">
        <f>IF(A60="","",VLOOKUP(A60,Data!$M$1:$N$80,2,FALSE))</f>
        <v/>
      </c>
      <c r="C60" s="843"/>
      <c r="D60" s="845"/>
      <c r="E60" s="929"/>
      <c r="F60" s="846"/>
      <c r="G60" s="707"/>
      <c r="H60" s="856"/>
      <c r="I60" s="856"/>
      <c r="J60" s="916" t="str">
        <f t="shared" si="12"/>
        <v/>
      </c>
      <c r="K60" s="854"/>
      <c r="L60" s="684"/>
      <c r="M60" s="855"/>
      <c r="N60" s="855"/>
      <c r="O60" s="916" t="str">
        <f t="shared" si="13"/>
        <v/>
      </c>
      <c r="P60" s="855"/>
      <c r="Q60" s="855"/>
      <c r="R60" s="848" t="str">
        <f t="shared" si="14"/>
        <v/>
      </c>
      <c r="S60" s="684"/>
      <c r="T60" s="969" t="str">
        <f t="shared" si="4"/>
        <v xml:space="preserve"> </v>
      </c>
      <c r="U60" s="615"/>
      <c r="V60" s="850"/>
      <c r="W60" s="707"/>
      <c r="X60" s="856"/>
      <c r="Y60" s="856"/>
      <c r="Z60" s="916" t="str">
        <f t="shared" si="15"/>
        <v/>
      </c>
      <c r="AA60" s="854"/>
      <c r="AB60" s="684"/>
      <c r="AC60" s="855"/>
      <c r="AD60" s="855"/>
      <c r="AE60" s="916" t="str">
        <f t="shared" si="16"/>
        <v/>
      </c>
      <c r="AF60" s="851"/>
      <c r="AG60" s="851"/>
      <c r="AH60" s="852" t="str">
        <f t="shared" si="1"/>
        <v/>
      </c>
      <c r="AI60" s="684"/>
      <c r="AJ60" s="968" t="str">
        <f t="shared" si="7"/>
        <v xml:space="preserve"> </v>
      </c>
      <c r="AK60" s="1482"/>
      <c r="AL60" s="615"/>
      <c r="AM60" s="853">
        <f t="shared" si="17"/>
        <v>0</v>
      </c>
      <c r="AN60" s="847">
        <f t="shared" si="18"/>
        <v>0</v>
      </c>
      <c r="AO60" s="852" t="str">
        <f t="shared" si="10"/>
        <v/>
      </c>
      <c r="AP60" s="968" t="str">
        <f t="shared" si="11"/>
        <v xml:space="preserve"> </v>
      </c>
      <c r="AQ60" s="1593"/>
      <c r="AR60" s="1594"/>
      <c r="AS60" s="1594"/>
      <c r="AT60" s="1594"/>
      <c r="AU60" s="1595"/>
    </row>
    <row r="61" spans="1:47" ht="63.75" hidden="1" customHeight="1" outlineLevel="1" x14ac:dyDescent="0.2">
      <c r="A61" s="842"/>
      <c r="B61" s="843" t="str">
        <f>IF(A61="","",VLOOKUP(A61,Data!$M$1:$N$80,2,FALSE))</f>
        <v/>
      </c>
      <c r="C61" s="843"/>
      <c r="D61" s="845"/>
      <c r="E61" s="929"/>
      <c r="F61" s="846"/>
      <c r="G61" s="707"/>
      <c r="H61" s="856"/>
      <c r="I61" s="856"/>
      <c r="J61" s="916" t="str">
        <f t="shared" si="12"/>
        <v/>
      </c>
      <c r="K61" s="854"/>
      <c r="L61" s="684"/>
      <c r="M61" s="855"/>
      <c r="N61" s="855"/>
      <c r="O61" s="916" t="str">
        <f t="shared" si="13"/>
        <v/>
      </c>
      <c r="P61" s="855"/>
      <c r="Q61" s="855"/>
      <c r="R61" s="848" t="str">
        <f t="shared" si="14"/>
        <v/>
      </c>
      <c r="S61" s="684"/>
      <c r="T61" s="969" t="str">
        <f t="shared" si="4"/>
        <v xml:space="preserve"> </v>
      </c>
      <c r="U61" s="615"/>
      <c r="V61" s="850"/>
      <c r="W61" s="707"/>
      <c r="X61" s="856"/>
      <c r="Y61" s="856"/>
      <c r="Z61" s="916" t="str">
        <f t="shared" si="15"/>
        <v/>
      </c>
      <c r="AA61" s="854"/>
      <c r="AB61" s="684"/>
      <c r="AC61" s="855"/>
      <c r="AD61" s="855"/>
      <c r="AE61" s="916" t="str">
        <f t="shared" si="16"/>
        <v/>
      </c>
      <c r="AF61" s="851"/>
      <c r="AG61" s="851"/>
      <c r="AH61" s="852" t="str">
        <f t="shared" si="1"/>
        <v/>
      </c>
      <c r="AI61" s="684"/>
      <c r="AJ61" s="968" t="str">
        <f t="shared" si="7"/>
        <v xml:space="preserve"> </v>
      </c>
      <c r="AK61" s="1482"/>
      <c r="AL61" s="615"/>
      <c r="AM61" s="853">
        <f t="shared" si="17"/>
        <v>0</v>
      </c>
      <c r="AN61" s="847">
        <f t="shared" si="18"/>
        <v>0</v>
      </c>
      <c r="AO61" s="852" t="str">
        <f t="shared" si="10"/>
        <v/>
      </c>
      <c r="AP61" s="968" t="str">
        <f t="shared" si="11"/>
        <v xml:space="preserve"> </v>
      </c>
      <c r="AQ61" s="1593"/>
      <c r="AR61" s="1594"/>
      <c r="AS61" s="1594"/>
      <c r="AT61" s="1594"/>
      <c r="AU61" s="1595"/>
    </row>
    <row r="62" spans="1:47" ht="63.75" hidden="1" customHeight="1" outlineLevel="1" x14ac:dyDescent="0.2">
      <c r="A62" s="842"/>
      <c r="B62" s="843" t="str">
        <f>IF(A62="","",VLOOKUP(A62,Data!$M$1:$N$80,2,FALSE))</f>
        <v/>
      </c>
      <c r="C62" s="843"/>
      <c r="D62" s="845"/>
      <c r="E62" s="929"/>
      <c r="F62" s="846"/>
      <c r="G62" s="707"/>
      <c r="H62" s="856"/>
      <c r="I62" s="856"/>
      <c r="J62" s="916" t="str">
        <f t="shared" si="12"/>
        <v/>
      </c>
      <c r="K62" s="854"/>
      <c r="L62" s="684"/>
      <c r="M62" s="855"/>
      <c r="N62" s="855"/>
      <c r="O62" s="916" t="str">
        <f t="shared" si="13"/>
        <v/>
      </c>
      <c r="P62" s="855"/>
      <c r="Q62" s="855"/>
      <c r="R62" s="848" t="str">
        <f t="shared" si="14"/>
        <v/>
      </c>
      <c r="S62" s="684"/>
      <c r="T62" s="969" t="str">
        <f t="shared" si="4"/>
        <v xml:space="preserve"> </v>
      </c>
      <c r="U62" s="615"/>
      <c r="V62" s="850"/>
      <c r="W62" s="707"/>
      <c r="X62" s="856"/>
      <c r="Y62" s="856"/>
      <c r="Z62" s="916" t="str">
        <f t="shared" si="15"/>
        <v/>
      </c>
      <c r="AA62" s="854"/>
      <c r="AB62" s="684"/>
      <c r="AC62" s="855"/>
      <c r="AD62" s="855"/>
      <c r="AE62" s="916" t="str">
        <f t="shared" si="16"/>
        <v/>
      </c>
      <c r="AF62" s="851"/>
      <c r="AG62" s="851"/>
      <c r="AH62" s="852" t="str">
        <f t="shared" si="1"/>
        <v/>
      </c>
      <c r="AI62" s="684"/>
      <c r="AJ62" s="968" t="str">
        <f t="shared" si="7"/>
        <v xml:space="preserve"> </v>
      </c>
      <c r="AK62" s="1482"/>
      <c r="AL62" s="615"/>
      <c r="AM62" s="853">
        <f t="shared" si="17"/>
        <v>0</v>
      </c>
      <c r="AN62" s="847">
        <f t="shared" si="18"/>
        <v>0</v>
      </c>
      <c r="AO62" s="852" t="str">
        <f t="shared" si="10"/>
        <v/>
      </c>
      <c r="AP62" s="968" t="str">
        <f t="shared" si="11"/>
        <v xml:space="preserve"> </v>
      </c>
      <c r="AQ62" s="1593"/>
      <c r="AR62" s="1594"/>
      <c r="AS62" s="1594"/>
      <c r="AT62" s="1594"/>
      <c r="AU62" s="1595"/>
    </row>
    <row r="63" spans="1:47" ht="12.75" customHeight="1" collapsed="1" x14ac:dyDescent="0.2">
      <c r="A63" s="462"/>
      <c r="B63" s="462"/>
      <c r="C63" s="462"/>
      <c r="D63" s="463"/>
      <c r="E63" s="463"/>
      <c r="F63" s="464"/>
      <c r="G63" s="465"/>
      <c r="H63" s="465"/>
      <c r="I63" s="465"/>
      <c r="J63" s="462"/>
      <c r="K63" s="462"/>
      <c r="L63" s="330"/>
      <c r="M63" s="330"/>
      <c r="N63" s="330"/>
      <c r="O63" s="462"/>
      <c r="P63" s="462"/>
      <c r="Q63" s="462"/>
      <c r="R63" s="465"/>
      <c r="S63" s="330"/>
      <c r="T63" s="970"/>
      <c r="U63" s="711"/>
      <c r="V63" s="712"/>
      <c r="W63" s="465"/>
      <c r="X63" s="465"/>
      <c r="Y63" s="462"/>
      <c r="Z63" s="462"/>
      <c r="AA63" s="330"/>
      <c r="AB63" s="330"/>
      <c r="AC63" s="330"/>
      <c r="AD63" s="465"/>
      <c r="AE63" s="465"/>
      <c r="AF63" s="465"/>
      <c r="AG63" s="465"/>
      <c r="AH63" s="465"/>
      <c r="AI63" s="330"/>
    </row>
    <row r="64" spans="1:47" ht="7.5" customHeight="1" x14ac:dyDescent="0.2">
      <c r="A64" s="419"/>
      <c r="B64" s="419"/>
      <c r="C64" s="419"/>
      <c r="D64" s="419"/>
      <c r="E64" s="419"/>
      <c r="F64" s="419"/>
      <c r="G64" s="419"/>
      <c r="H64" s="419"/>
      <c r="I64" s="419"/>
      <c r="J64" s="419"/>
      <c r="K64" s="419"/>
      <c r="L64" s="317"/>
      <c r="M64" s="317"/>
      <c r="N64" s="317"/>
      <c r="O64" s="419"/>
      <c r="P64" s="419"/>
      <c r="Q64" s="419"/>
      <c r="R64" s="419"/>
      <c r="S64" s="317"/>
      <c r="AA64" s="317"/>
      <c r="AB64" s="317"/>
      <c r="AC64" s="317"/>
      <c r="AD64" s="593"/>
      <c r="AE64" s="593"/>
      <c r="AF64" s="419"/>
      <c r="AG64" s="419"/>
      <c r="AI64" s="317"/>
    </row>
    <row r="65" spans="1:35" x14ac:dyDescent="0.2">
      <c r="A65" s="419"/>
      <c r="B65" s="419"/>
      <c r="C65" s="419"/>
      <c r="D65" s="419"/>
      <c r="E65" s="419"/>
      <c r="F65" s="419"/>
      <c r="G65" s="419"/>
      <c r="H65" s="419"/>
      <c r="I65" s="419"/>
      <c r="J65" s="419"/>
      <c r="K65" s="419"/>
      <c r="L65" s="317"/>
      <c r="M65" s="317"/>
      <c r="N65" s="317"/>
      <c r="O65" s="419"/>
      <c r="P65" s="419"/>
      <c r="Q65" s="419"/>
      <c r="R65" s="419"/>
      <c r="S65" s="317"/>
      <c r="AA65" s="317"/>
      <c r="AB65" s="317"/>
      <c r="AC65" s="317"/>
      <c r="AD65" s="593"/>
      <c r="AE65" s="593"/>
      <c r="AF65" s="419"/>
      <c r="AG65" s="419"/>
      <c r="AI65" s="317"/>
    </row>
    <row r="66" spans="1:35" x14ac:dyDescent="0.2">
      <c r="A66" s="419"/>
      <c r="B66" s="419"/>
      <c r="C66" s="419"/>
      <c r="D66" s="419"/>
      <c r="E66" s="419"/>
      <c r="F66" s="419"/>
      <c r="G66" s="419"/>
      <c r="H66" s="419"/>
      <c r="I66" s="419"/>
      <c r="J66" s="419"/>
      <c r="K66" s="419"/>
      <c r="L66" s="317"/>
      <c r="M66" s="317"/>
      <c r="N66" s="317"/>
      <c r="O66" s="419"/>
      <c r="P66" s="419"/>
      <c r="Q66" s="419"/>
      <c r="R66" s="419"/>
      <c r="S66" s="317"/>
      <c r="AA66" s="317"/>
      <c r="AB66" s="317"/>
      <c r="AC66" s="317"/>
      <c r="AD66" s="593"/>
      <c r="AE66" s="593"/>
      <c r="AF66" s="419"/>
      <c r="AG66" s="419"/>
      <c r="AI66" s="317"/>
    </row>
    <row r="71" spans="1:35" x14ac:dyDescent="0.2">
      <c r="V71" s="443"/>
    </row>
    <row r="81" spans="20:20" x14ac:dyDescent="0.2">
      <c r="T81" s="971"/>
    </row>
  </sheetData>
  <sheetProtection algorithmName="SHA-512" hashValue="8JcCCcS1Zm18Vz24qIeESqV77BKwQbRzF6PFcueWi7j6dJK7KqYkZx/AKZFtlqq5Z/cS4M2hHA9k77LyvIZRkQ==" saltValue="fVIiOcdXR8s4vXCtTGQQ7w==" spinCount="100000" sheet="1" objects="1" scenarios="1" formatCells="0" formatColumns="0" formatRows="0" insertRows="0"/>
  <dataConsolidate/>
  <mergeCells count="77">
    <mergeCell ref="AQ19:AU19"/>
    <mergeCell ref="AQ39:AU39"/>
    <mergeCell ref="AQ42:AU42"/>
    <mergeCell ref="AQ43:AU43"/>
    <mergeCell ref="AQ44:AU44"/>
    <mergeCell ref="AQ31:AU31"/>
    <mergeCell ref="AM8:AO8"/>
    <mergeCell ref="AQ8:AU9"/>
    <mergeCell ref="AQ10:AU10"/>
    <mergeCell ref="AQ11:AU11"/>
    <mergeCell ref="G8:G9"/>
    <mergeCell ref="H8:L8"/>
    <mergeCell ref="AP8:AP9"/>
    <mergeCell ref="AK8:AK9"/>
    <mergeCell ref="AQ60:AU60"/>
    <mergeCell ref="AQ20:AU20"/>
    <mergeCell ref="AQ21:AU21"/>
    <mergeCell ref="AQ12:AU12"/>
    <mergeCell ref="AQ13:AU13"/>
    <mergeCell ref="AQ14:AU14"/>
    <mergeCell ref="AQ15:AU15"/>
    <mergeCell ref="AQ16:AU16"/>
    <mergeCell ref="AQ47:AU47"/>
    <mergeCell ref="AQ40:AU40"/>
    <mergeCell ref="AQ41:AU41"/>
    <mergeCell ref="AQ32:AU32"/>
    <mergeCell ref="AQ33:AU33"/>
    <mergeCell ref="AQ34:AU34"/>
    <mergeCell ref="AQ18:AU18"/>
    <mergeCell ref="AQ53:AU53"/>
    <mergeCell ref="AQ61:AU61"/>
    <mergeCell ref="AQ62:AU62"/>
    <mergeCell ref="V7:AL7"/>
    <mergeCell ref="AM7:AU7"/>
    <mergeCell ref="AQ27:AU27"/>
    <mergeCell ref="AQ28:AU28"/>
    <mergeCell ref="AQ29:AU29"/>
    <mergeCell ref="AQ30:AU30"/>
    <mergeCell ref="AQ22:AU22"/>
    <mergeCell ref="AQ23:AU23"/>
    <mergeCell ref="AQ24:AU24"/>
    <mergeCell ref="AQ25:AU25"/>
    <mergeCell ref="AQ26:AU26"/>
    <mergeCell ref="AQ17:AU17"/>
    <mergeCell ref="AQ37:AU37"/>
    <mergeCell ref="AQ38:AU38"/>
    <mergeCell ref="A1:L1"/>
    <mergeCell ref="AC8:AE8"/>
    <mergeCell ref="AL8:AL9"/>
    <mergeCell ref="E8:E9"/>
    <mergeCell ref="U8:U9"/>
    <mergeCell ref="T8:T9"/>
    <mergeCell ref="AJ8:AJ9"/>
    <mergeCell ref="M8:O8"/>
    <mergeCell ref="X8:AB8"/>
    <mergeCell ref="W8:W9"/>
    <mergeCell ref="B8:B9"/>
    <mergeCell ref="A8:A9"/>
    <mergeCell ref="D8:D9"/>
    <mergeCell ref="P8:S8"/>
    <mergeCell ref="AF8:AI8"/>
    <mergeCell ref="A7:U7"/>
    <mergeCell ref="AQ59:AU59"/>
    <mergeCell ref="AQ54:AU54"/>
    <mergeCell ref="AQ55:AU55"/>
    <mergeCell ref="AQ56:AU56"/>
    <mergeCell ref="AQ57:AU57"/>
    <mergeCell ref="AQ58:AU58"/>
    <mergeCell ref="AQ49:AU49"/>
    <mergeCell ref="AQ50:AU50"/>
    <mergeCell ref="AQ51:AU51"/>
    <mergeCell ref="AQ52:AU52"/>
    <mergeCell ref="AQ35:AU35"/>
    <mergeCell ref="AQ36:AU36"/>
    <mergeCell ref="AQ48:AU48"/>
    <mergeCell ref="AQ45:AU45"/>
    <mergeCell ref="AQ46:AU46"/>
  </mergeCells>
  <dataValidations count="6">
    <dataValidation type="list" allowBlank="1" showInputMessage="1" showErrorMessage="1" sqref="W30:W62 G30:G62">
      <formula1>"Select, Y-over program term, Y-cumulative annually, N-not cumulative, Y-over RCC term"</formula1>
    </dataValidation>
    <dataValidation type="list" allowBlank="1" showInputMessage="1" showErrorMessage="1" sqref="G10:G29 W10:W29">
      <formula1>"Select, Y-Cumulative annually, N-Non-cumulative, N-Non-cumulative (other)"</formula1>
    </dataValidation>
    <dataValidation type="list" allowBlank="1" showInputMessage="1" showErrorMessage="1" sqref="D10:D62">
      <formula1>INDIRECT(B10)</formula1>
    </dataValidation>
    <dataValidation type="list" allowBlank="1" showInputMessage="1" showErrorMessage="1" sqref="A10:A62">
      <formula1>INDIRECT($B$2)</formula1>
    </dataValidation>
    <dataValidation type="list" allowBlank="1" showInputMessage="1" showErrorMessage="1" sqref="F10:F62 V10:V62">
      <formula1>"Select,National,Subnational"</formula1>
    </dataValidation>
    <dataValidation type="list" allowBlank="1" showInputMessage="1" showErrorMessage="1" sqref="AK10:AK62">
      <formula1>"Not Verified, Desk Review, Other"</formula1>
    </dataValidation>
  </dataValidations>
  <printOptions horizontalCentered="1" verticalCentered="1"/>
  <pageMargins left="0.23622047244094491" right="0.23622047244094491" top="0.74803149606299213" bottom="0.74803149606299213" header="0.31496062992125984" footer="0.31496062992125984"/>
  <pageSetup paperSize="9" scale="20" orientation="landscape" cellComments="asDisplayed" r:id="rId1"/>
  <headerFooter alignWithMargins="0">
    <oddFooter>&amp;L&amp;A&amp;R&amp;P</oddFooter>
  </headerFooter>
  <rowBreaks count="1" manualBreakCount="1">
    <brk id="23" max="45" man="1"/>
  </rowBreaks>
  <colBreaks count="1" manualBreakCount="1">
    <brk id="38" max="41" man="1"/>
  </colBreaks>
  <extLst>
    <ext xmlns:x14="http://schemas.microsoft.com/office/spreadsheetml/2009/9/main" uri="{CCE6A557-97BC-4b89-ADB6-D9C93CAAB3DF}">
      <x14:dataValidations xmlns:xm="http://schemas.microsoft.com/office/excel/2006/main" count="1">
        <x14:dataValidation type="list" allowBlank="1" showInputMessage="1">
          <x14:formula1>
            <xm:f>Data!$S$2:$S$32</xm:f>
          </x14:formula1>
          <xm:sqref>AB10:AB62 L10:L62 S10:S62 AI10:AI62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A310"/>
  <sheetViews>
    <sheetView workbookViewId="0">
      <selection sqref="A1:XFD1048576"/>
    </sheetView>
  </sheetViews>
  <sheetFormatPr defaultRowHeight="13.5" customHeight="1" x14ac:dyDescent="0.2"/>
  <cols>
    <col min="1" max="1" width="26" customWidth="1"/>
    <col min="2" max="2" width="129.140625" bestFit="1" customWidth="1"/>
    <col min="3" max="3" width="98.140625" bestFit="1" customWidth="1"/>
    <col min="4" max="4" width="191.5703125" bestFit="1" customWidth="1"/>
    <col min="5" max="5" width="190.42578125" bestFit="1" customWidth="1"/>
    <col min="6" max="6" width="131.85546875" bestFit="1" customWidth="1"/>
    <col min="7" max="7" width="154.42578125" bestFit="1" customWidth="1"/>
    <col min="8" max="8" width="100.140625" bestFit="1" customWidth="1"/>
    <col min="9" max="9" width="103.85546875" bestFit="1" customWidth="1"/>
    <col min="10" max="10" width="119.140625" bestFit="1" customWidth="1"/>
    <col min="11" max="11" width="92" bestFit="1" customWidth="1"/>
    <col min="12" max="12" width="105.85546875" bestFit="1" customWidth="1"/>
    <col min="13" max="13" width="112.85546875" bestFit="1" customWidth="1"/>
    <col min="14" max="14" width="137.85546875" bestFit="1" customWidth="1"/>
    <col min="15" max="15" width="92.140625" bestFit="1" customWidth="1"/>
    <col min="16" max="16" width="49.42578125" bestFit="1" customWidth="1"/>
    <col min="17" max="17" width="48.85546875" bestFit="1" customWidth="1"/>
    <col min="18" max="18" width="138.42578125" bestFit="1" customWidth="1"/>
    <col min="19" max="19" width="179.140625" bestFit="1" customWidth="1"/>
    <col min="20" max="20" width="51.140625" customWidth="1"/>
    <col min="21" max="21" width="68.85546875" bestFit="1" customWidth="1"/>
    <col min="22" max="22" width="66.140625" bestFit="1" customWidth="1"/>
    <col min="23" max="23" width="77.5703125" bestFit="1" customWidth="1"/>
    <col min="24" max="25" width="72.42578125" bestFit="1" customWidth="1"/>
    <col min="26" max="26" width="23.42578125" bestFit="1" customWidth="1"/>
    <col min="27" max="27" width="94.85546875" bestFit="1" customWidth="1"/>
  </cols>
  <sheetData>
    <row r="1" spans="1:27" ht="13.5" customHeight="1" x14ac:dyDescent="0.2">
      <c r="P1" s="276" t="s">
        <v>341</v>
      </c>
      <c r="Q1" s="276" t="s">
        <v>341</v>
      </c>
      <c r="R1" s="276" t="s">
        <v>341</v>
      </c>
      <c r="S1" s="276" t="s">
        <v>341</v>
      </c>
      <c r="T1" s="276" t="s">
        <v>341</v>
      </c>
      <c r="U1" s="276" t="s">
        <v>341</v>
      </c>
      <c r="V1" s="276" t="s">
        <v>341</v>
      </c>
      <c r="W1" s="276" t="s">
        <v>341</v>
      </c>
    </row>
    <row r="2" spans="1:27" ht="13.5" customHeight="1" x14ac:dyDescent="0.2">
      <c r="A2" s="275"/>
      <c r="B2" s="275"/>
      <c r="C2" s="275" t="s">
        <v>253</v>
      </c>
      <c r="P2" s="276" t="s">
        <v>386</v>
      </c>
      <c r="Q2" s="276" t="s">
        <v>386</v>
      </c>
      <c r="R2" t="s">
        <v>386</v>
      </c>
      <c r="S2" s="276" t="s">
        <v>386</v>
      </c>
      <c r="T2" s="276" t="s">
        <v>386</v>
      </c>
      <c r="U2" s="276" t="s">
        <v>386</v>
      </c>
      <c r="V2" s="276" t="s">
        <v>386</v>
      </c>
      <c r="W2" s="276" t="s">
        <v>386</v>
      </c>
      <c r="X2" t="s">
        <v>386</v>
      </c>
      <c r="Y2" t="s">
        <v>386</v>
      </c>
      <c r="Z2" s="278" t="s">
        <v>341</v>
      </c>
    </row>
    <row r="3" spans="1:27" ht="13.5" customHeight="1" x14ac:dyDescent="0.2">
      <c r="A3" s="275"/>
      <c r="B3" s="275"/>
      <c r="C3" s="275"/>
      <c r="O3" s="276" t="s">
        <v>341</v>
      </c>
      <c r="P3" s="276" t="s">
        <v>321</v>
      </c>
      <c r="Q3" s="276" t="s">
        <v>321</v>
      </c>
      <c r="R3" t="s">
        <v>321</v>
      </c>
      <c r="S3" s="276" t="s">
        <v>321</v>
      </c>
      <c r="T3" s="276" t="s">
        <v>321</v>
      </c>
      <c r="U3" s="276" t="s">
        <v>321</v>
      </c>
      <c r="V3" s="276" t="s">
        <v>321</v>
      </c>
      <c r="W3" s="276" t="s">
        <v>321</v>
      </c>
      <c r="X3" t="s">
        <v>321</v>
      </c>
      <c r="Y3" t="s">
        <v>341</v>
      </c>
      <c r="Z3" s="276" t="s">
        <v>386</v>
      </c>
    </row>
    <row r="4" spans="1:27" ht="13.5" customHeight="1" x14ac:dyDescent="0.2">
      <c r="B4" s="276"/>
      <c r="F4" s="274" t="s">
        <v>386</v>
      </c>
      <c r="G4" s="276" t="s">
        <v>393</v>
      </c>
      <c r="H4" s="276" t="s">
        <v>393</v>
      </c>
      <c r="I4" s="276" t="s">
        <v>393</v>
      </c>
      <c r="J4" s="276" t="s">
        <v>393</v>
      </c>
      <c r="K4" s="276" t="s">
        <v>393</v>
      </c>
      <c r="L4" s="276" t="s">
        <v>393</v>
      </c>
      <c r="M4" s="276" t="s">
        <v>393</v>
      </c>
      <c r="N4" s="276" t="s">
        <v>393</v>
      </c>
      <c r="O4" s="276" t="s">
        <v>386</v>
      </c>
      <c r="P4" s="276" t="s">
        <v>498</v>
      </c>
      <c r="Q4" s="276" t="s">
        <v>498</v>
      </c>
      <c r="R4" t="s">
        <v>498</v>
      </c>
      <c r="S4" s="276" t="s">
        <v>498</v>
      </c>
      <c r="T4" s="276" t="s">
        <v>498</v>
      </c>
      <c r="U4" s="276" t="s">
        <v>498</v>
      </c>
      <c r="V4" s="276" t="s">
        <v>498</v>
      </c>
      <c r="W4" s="276" t="s">
        <v>498</v>
      </c>
      <c r="X4" t="s">
        <v>498</v>
      </c>
      <c r="Y4" t="s">
        <v>393</v>
      </c>
      <c r="Z4" s="276" t="s">
        <v>321</v>
      </c>
    </row>
    <row r="5" spans="1:27" ht="13.5" customHeight="1" x14ac:dyDescent="0.2">
      <c r="A5" s="276"/>
      <c r="B5" s="276" t="s">
        <v>321</v>
      </c>
      <c r="C5" s="276" t="s">
        <v>321</v>
      </c>
      <c r="D5" s="276" t="s">
        <v>321</v>
      </c>
      <c r="E5" s="276" t="s">
        <v>386</v>
      </c>
      <c r="F5" s="278" t="s">
        <v>393</v>
      </c>
      <c r="G5" s="276" t="s">
        <v>341</v>
      </c>
      <c r="H5" s="276" t="s">
        <v>341</v>
      </c>
      <c r="I5" s="276" t="s">
        <v>341</v>
      </c>
      <c r="J5" s="276" t="s">
        <v>341</v>
      </c>
      <c r="K5" s="276" t="s">
        <v>341</v>
      </c>
      <c r="L5" s="276" t="s">
        <v>341</v>
      </c>
      <c r="M5" s="276" t="s">
        <v>341</v>
      </c>
      <c r="N5" s="276" t="s">
        <v>341</v>
      </c>
      <c r="O5" s="276" t="s">
        <v>393</v>
      </c>
      <c r="P5" s="276" t="s">
        <v>393</v>
      </c>
      <c r="Q5" s="276" t="s">
        <v>393</v>
      </c>
      <c r="R5" s="276" t="s">
        <v>393</v>
      </c>
      <c r="S5" s="276" t="s">
        <v>393</v>
      </c>
      <c r="T5" s="276" t="s">
        <v>393</v>
      </c>
      <c r="U5" s="276" t="s">
        <v>393</v>
      </c>
      <c r="V5" s="276" t="s">
        <v>393</v>
      </c>
      <c r="W5" s="276" t="s">
        <v>393</v>
      </c>
      <c r="X5" s="276" t="s">
        <v>393</v>
      </c>
      <c r="Y5" s="276" t="s">
        <v>321</v>
      </c>
      <c r="Z5" s="276" t="s">
        <v>393</v>
      </c>
    </row>
    <row r="6" spans="1:27" ht="13.5" customHeight="1" x14ac:dyDescent="0.2">
      <c r="A6" s="276"/>
      <c r="B6" s="279" t="s">
        <v>365</v>
      </c>
      <c r="C6" s="279" t="s">
        <v>370</v>
      </c>
      <c r="D6" s="279" t="s">
        <v>376</v>
      </c>
      <c r="E6" s="279" t="s">
        <v>387</v>
      </c>
      <c r="F6" s="279" t="s">
        <v>224</v>
      </c>
      <c r="G6" s="279" t="s">
        <v>394</v>
      </c>
      <c r="H6" s="279" t="s">
        <v>398</v>
      </c>
      <c r="I6" s="279" t="s">
        <v>403</v>
      </c>
      <c r="J6" s="279" t="s">
        <v>406</v>
      </c>
      <c r="K6" s="279" t="s">
        <v>411</v>
      </c>
      <c r="L6" s="279" t="s">
        <v>419</v>
      </c>
      <c r="M6" s="279" t="s">
        <v>433</v>
      </c>
      <c r="N6" s="278" t="s">
        <v>341</v>
      </c>
      <c r="O6" s="279" t="s">
        <v>223</v>
      </c>
      <c r="P6" s="279" t="s">
        <v>462</v>
      </c>
      <c r="Q6" s="282" t="s">
        <v>465</v>
      </c>
      <c r="R6" s="279" t="s">
        <v>469</v>
      </c>
      <c r="S6" s="279" t="s">
        <v>471</v>
      </c>
      <c r="T6" s="282" t="s">
        <v>477</v>
      </c>
      <c r="U6" s="279" t="s">
        <v>482</v>
      </c>
      <c r="V6" s="279" t="s">
        <v>485</v>
      </c>
      <c r="W6" s="279" t="s">
        <v>489</v>
      </c>
      <c r="X6" s="279" t="s">
        <v>492</v>
      </c>
      <c r="Y6" s="279" t="s">
        <v>499</v>
      </c>
      <c r="Z6" s="279" t="s">
        <v>983</v>
      </c>
    </row>
    <row r="7" spans="1:27" ht="13.5" customHeight="1" x14ac:dyDescent="0.2">
      <c r="A7" s="276"/>
      <c r="B7" s="278" t="s">
        <v>508</v>
      </c>
      <c r="C7" s="278" t="s">
        <v>507</v>
      </c>
      <c r="D7" s="278" t="s">
        <v>509</v>
      </c>
      <c r="E7" s="278" t="s">
        <v>510</v>
      </c>
      <c r="F7" s="278" t="s">
        <v>511</v>
      </c>
      <c r="G7" s="278" t="s">
        <v>514</v>
      </c>
      <c r="H7" s="278" t="s">
        <v>515</v>
      </c>
      <c r="I7" s="278" t="s">
        <v>516</v>
      </c>
      <c r="J7" s="278" t="s">
        <v>517</v>
      </c>
      <c r="K7" s="278" t="s">
        <v>518</v>
      </c>
      <c r="L7" s="278" t="s">
        <v>519</v>
      </c>
      <c r="M7" s="278" t="s">
        <v>520</v>
      </c>
      <c r="N7" s="278" t="s">
        <v>521</v>
      </c>
      <c r="O7" s="278" t="s">
        <v>530</v>
      </c>
      <c r="P7" s="278" t="s">
        <v>533</v>
      </c>
      <c r="Q7" s="278" t="s">
        <v>534</v>
      </c>
      <c r="R7" s="278" t="s">
        <v>535</v>
      </c>
      <c r="S7" s="278" t="s">
        <v>536</v>
      </c>
      <c r="T7" s="278" t="s">
        <v>537</v>
      </c>
      <c r="U7" s="278" t="s">
        <v>538</v>
      </c>
      <c r="V7" s="278" t="s">
        <v>539</v>
      </c>
      <c r="W7" s="278" t="s">
        <v>540</v>
      </c>
      <c r="X7" s="278" t="s">
        <v>541</v>
      </c>
      <c r="Y7" s="278" t="s">
        <v>578</v>
      </c>
      <c r="Z7" s="278" t="s">
        <v>579</v>
      </c>
      <c r="AA7" s="276"/>
    </row>
    <row r="8" spans="1:27" ht="13.5" customHeight="1" x14ac:dyDescent="0.2">
      <c r="A8" s="276"/>
      <c r="B8" s="276" t="s">
        <v>608</v>
      </c>
      <c r="C8" t="s">
        <v>610</v>
      </c>
      <c r="D8" t="s">
        <v>587</v>
      </c>
      <c r="E8" t="s">
        <v>615</v>
      </c>
      <c r="F8" t="s">
        <v>626</v>
      </c>
      <c r="G8" t="s">
        <v>631</v>
      </c>
      <c r="H8" t="s">
        <v>636</v>
      </c>
      <c r="I8" t="s">
        <v>642</v>
      </c>
      <c r="J8" t="s">
        <v>647</v>
      </c>
      <c r="K8" s="283" t="s">
        <v>650</v>
      </c>
      <c r="L8" t="s">
        <v>651</v>
      </c>
      <c r="M8" t="s">
        <v>654</v>
      </c>
      <c r="N8" t="s">
        <v>657</v>
      </c>
      <c r="O8" t="s">
        <v>662</v>
      </c>
      <c r="P8" s="283" t="s">
        <v>666</v>
      </c>
      <c r="Q8" t="s">
        <v>667</v>
      </c>
      <c r="R8" t="s">
        <v>600</v>
      </c>
      <c r="S8" t="s">
        <v>605</v>
      </c>
      <c r="T8" s="283" t="s">
        <v>604</v>
      </c>
      <c r="U8" s="283" t="s">
        <v>669</v>
      </c>
      <c r="V8" s="283" t="s">
        <v>604</v>
      </c>
      <c r="W8" t="s">
        <v>607</v>
      </c>
      <c r="X8" s="283" t="s">
        <v>604</v>
      </c>
      <c r="Y8" s="283" t="s">
        <v>604</v>
      </c>
      <c r="Z8" s="283" t="s">
        <v>604</v>
      </c>
      <c r="AA8" s="276"/>
    </row>
    <row r="9" spans="1:27" ht="13.5" customHeight="1" x14ac:dyDescent="0.2">
      <c r="B9" s="280" t="s">
        <v>604</v>
      </c>
      <c r="C9" t="s">
        <v>611</v>
      </c>
      <c r="D9" t="s">
        <v>588</v>
      </c>
      <c r="E9" t="s">
        <v>616</v>
      </c>
      <c r="F9" t="s">
        <v>627</v>
      </c>
      <c r="G9" t="s">
        <v>632</v>
      </c>
      <c r="H9" t="s">
        <v>637</v>
      </c>
      <c r="I9" t="s">
        <v>643</v>
      </c>
      <c r="J9" t="s">
        <v>648</v>
      </c>
      <c r="K9" s="283" t="s">
        <v>604</v>
      </c>
      <c r="L9" t="s">
        <v>652</v>
      </c>
      <c r="M9" t="s">
        <v>655</v>
      </c>
      <c r="N9" t="s">
        <v>658</v>
      </c>
      <c r="O9" t="s">
        <v>663</v>
      </c>
      <c r="P9" s="277"/>
      <c r="Q9" t="s">
        <v>668</v>
      </c>
      <c r="R9" t="s">
        <v>601</v>
      </c>
      <c r="S9" t="s">
        <v>609</v>
      </c>
      <c r="T9" s="277"/>
      <c r="U9" s="283" t="s">
        <v>604</v>
      </c>
      <c r="V9" s="277"/>
      <c r="W9" s="283" t="s">
        <v>604</v>
      </c>
      <c r="X9" s="277"/>
      <c r="Y9" s="277"/>
      <c r="AA9" s="278"/>
    </row>
    <row r="10" spans="1:27" ht="13.5" customHeight="1" x14ac:dyDescent="0.2">
      <c r="A10" s="276"/>
      <c r="B10" s="276"/>
      <c r="C10" t="s">
        <v>612</v>
      </c>
      <c r="D10" t="s">
        <v>589</v>
      </c>
      <c r="E10" t="s">
        <v>617</v>
      </c>
      <c r="F10" t="s">
        <v>628</v>
      </c>
      <c r="G10" t="s">
        <v>633</v>
      </c>
      <c r="H10" t="s">
        <v>638</v>
      </c>
      <c r="I10" t="s">
        <v>644</v>
      </c>
      <c r="J10" t="s">
        <v>649</v>
      </c>
      <c r="K10" s="277"/>
      <c r="L10" t="s">
        <v>653</v>
      </c>
      <c r="M10" t="s">
        <v>656</v>
      </c>
      <c r="N10" t="s">
        <v>659</v>
      </c>
      <c r="O10" t="s">
        <v>664</v>
      </c>
      <c r="P10" s="277"/>
      <c r="Q10" s="283" t="s">
        <v>604</v>
      </c>
      <c r="R10" t="s">
        <v>602</v>
      </c>
      <c r="S10" t="s">
        <v>606</v>
      </c>
      <c r="T10" s="277"/>
      <c r="U10" s="277"/>
      <c r="V10" s="277"/>
      <c r="W10" s="277"/>
      <c r="X10" s="277"/>
      <c r="Y10" s="277"/>
      <c r="AA10" s="276"/>
    </row>
    <row r="11" spans="1:27" ht="13.5" customHeight="1" x14ac:dyDescent="0.2">
      <c r="A11" s="276"/>
      <c r="B11" s="276"/>
      <c r="C11" t="s">
        <v>613</v>
      </c>
      <c r="D11" t="s">
        <v>590</v>
      </c>
      <c r="E11" t="s">
        <v>618</v>
      </c>
      <c r="F11" t="s">
        <v>629</v>
      </c>
      <c r="G11" t="s">
        <v>598</v>
      </c>
      <c r="H11" t="s">
        <v>639</v>
      </c>
      <c r="I11" t="s">
        <v>645</v>
      </c>
      <c r="J11" s="283" t="s">
        <v>604</v>
      </c>
      <c r="K11" s="277"/>
      <c r="L11" s="283" t="s">
        <v>604</v>
      </c>
      <c r="M11" s="283" t="s">
        <v>604</v>
      </c>
      <c r="N11" t="s">
        <v>660</v>
      </c>
      <c r="O11" t="s">
        <v>665</v>
      </c>
      <c r="P11" s="277"/>
      <c r="Q11" s="277"/>
      <c r="R11" t="s">
        <v>603</v>
      </c>
      <c r="S11" s="283" t="s">
        <v>604</v>
      </c>
      <c r="T11" s="277"/>
      <c r="U11" s="277"/>
      <c r="V11" s="277"/>
      <c r="W11" s="277"/>
      <c r="X11" s="277"/>
      <c r="Y11" s="277"/>
      <c r="AA11" s="276"/>
    </row>
    <row r="12" spans="1:27" ht="13.5" customHeight="1" x14ac:dyDescent="0.2">
      <c r="A12" s="276"/>
      <c r="B12" s="280"/>
      <c r="C12" t="s">
        <v>614</v>
      </c>
      <c r="D12" t="s">
        <v>858</v>
      </c>
      <c r="E12" t="s">
        <v>619</v>
      </c>
      <c r="F12" t="s">
        <v>630</v>
      </c>
      <c r="G12" t="s">
        <v>634</v>
      </c>
      <c r="H12" t="s">
        <v>640</v>
      </c>
      <c r="I12" t="s">
        <v>646</v>
      </c>
      <c r="J12" s="277"/>
      <c r="K12" s="277"/>
      <c r="L12" s="277"/>
      <c r="M12" s="277"/>
      <c r="N12" t="s">
        <v>661</v>
      </c>
      <c r="O12" s="283" t="s">
        <v>604</v>
      </c>
      <c r="P12" s="277"/>
      <c r="Q12" s="277"/>
      <c r="R12" s="283" t="s">
        <v>604</v>
      </c>
      <c r="S12" s="277"/>
      <c r="T12" s="277"/>
      <c r="U12" s="277"/>
      <c r="V12" s="277"/>
      <c r="W12" s="277"/>
      <c r="X12" s="277"/>
      <c r="AA12" s="276"/>
    </row>
    <row r="13" spans="1:27" ht="13.5" customHeight="1" x14ac:dyDescent="0.2">
      <c r="A13" s="276"/>
      <c r="C13" t="s">
        <v>981</v>
      </c>
      <c r="D13" t="s">
        <v>591</v>
      </c>
      <c r="E13" t="s">
        <v>620</v>
      </c>
      <c r="F13" s="274" t="s">
        <v>604</v>
      </c>
      <c r="G13" t="s">
        <v>635</v>
      </c>
      <c r="H13" t="s">
        <v>641</v>
      </c>
      <c r="I13" s="283" t="s">
        <v>604</v>
      </c>
      <c r="J13" s="277"/>
      <c r="K13" s="277"/>
      <c r="L13" s="277"/>
      <c r="N13" s="283" t="s">
        <v>604</v>
      </c>
      <c r="AA13" s="276"/>
    </row>
    <row r="14" spans="1:27" ht="13.5" customHeight="1" x14ac:dyDescent="0.2">
      <c r="C14" s="274" t="s">
        <v>604</v>
      </c>
      <c r="D14" t="s">
        <v>592</v>
      </c>
      <c r="E14" t="s">
        <v>621</v>
      </c>
      <c r="G14" s="283" t="s">
        <v>604</v>
      </c>
      <c r="H14" s="283" t="s">
        <v>604</v>
      </c>
      <c r="I14" s="277"/>
      <c r="J14" s="277"/>
      <c r="N14" s="277"/>
      <c r="AA14" s="276"/>
    </row>
    <row r="15" spans="1:27" ht="13.5" customHeight="1" x14ac:dyDescent="0.2">
      <c r="A15" s="276"/>
      <c r="D15" t="s">
        <v>593</v>
      </c>
      <c r="E15" t="s">
        <v>622</v>
      </c>
      <c r="G15" s="277"/>
      <c r="H15" s="277"/>
      <c r="I15" s="277"/>
      <c r="J15" s="277"/>
      <c r="N15" s="277"/>
    </row>
    <row r="16" spans="1:27" ht="13.5" customHeight="1" x14ac:dyDescent="0.2">
      <c r="A16" s="276"/>
      <c r="D16" t="s">
        <v>594</v>
      </c>
      <c r="E16" t="s">
        <v>623</v>
      </c>
      <c r="I16" s="277"/>
      <c r="J16" s="277"/>
      <c r="N16" s="277"/>
      <c r="S16" s="283"/>
      <c r="AA16" s="276"/>
    </row>
    <row r="17" spans="1:27" ht="13.5" customHeight="1" x14ac:dyDescent="0.2">
      <c r="A17" s="276"/>
      <c r="B17" s="276"/>
      <c r="D17" t="s">
        <v>595</v>
      </c>
      <c r="E17" t="s">
        <v>624</v>
      </c>
      <c r="I17" s="277"/>
      <c r="J17" s="277"/>
      <c r="AA17" s="276"/>
    </row>
    <row r="18" spans="1:27" ht="13.5" customHeight="1" x14ac:dyDescent="0.2">
      <c r="A18" s="276"/>
      <c r="B18" s="276"/>
      <c r="D18" t="s">
        <v>596</v>
      </c>
      <c r="E18" t="s">
        <v>625</v>
      </c>
      <c r="I18" s="277"/>
      <c r="AA18" s="276"/>
    </row>
    <row r="19" spans="1:27" ht="13.5" customHeight="1" x14ac:dyDescent="0.2">
      <c r="A19" s="276"/>
      <c r="B19" s="276"/>
      <c r="D19" t="s">
        <v>597</v>
      </c>
      <c r="E19" s="274" t="s">
        <v>604</v>
      </c>
      <c r="I19" s="277"/>
      <c r="AA19" s="276"/>
    </row>
    <row r="20" spans="1:27" ht="13.5" customHeight="1" x14ac:dyDescent="0.2">
      <c r="D20" t="s">
        <v>604</v>
      </c>
    </row>
    <row r="26" spans="1:27" ht="13.5" customHeight="1" x14ac:dyDescent="0.2">
      <c r="A26" s="276"/>
      <c r="AA26" s="277"/>
    </row>
    <row r="27" spans="1:27" ht="13.5" customHeight="1" x14ac:dyDescent="0.2">
      <c r="A27" s="276"/>
    </row>
    <row r="28" spans="1:27" ht="13.5" customHeight="1" x14ac:dyDescent="0.2">
      <c r="A28" s="276"/>
    </row>
    <row r="30" spans="1:27" ht="13.5" customHeight="1" x14ac:dyDescent="0.2">
      <c r="A30" s="276"/>
    </row>
    <row r="31" spans="1:27" ht="13.5" customHeight="1" x14ac:dyDescent="0.2">
      <c r="A31" s="276"/>
    </row>
    <row r="32" spans="1:27" ht="13.5" customHeight="1" x14ac:dyDescent="0.2">
      <c r="A32" s="276"/>
      <c r="C32" s="276"/>
    </row>
    <row r="33" spans="1:3" ht="13.5" customHeight="1" x14ac:dyDescent="0.2">
      <c r="A33" s="276"/>
      <c r="C33" s="276"/>
    </row>
    <row r="34" spans="1:3" ht="13.5" customHeight="1" x14ac:dyDescent="0.2">
      <c r="A34" s="276"/>
      <c r="C34" s="276"/>
    </row>
    <row r="35" spans="1:3" ht="13.5" customHeight="1" x14ac:dyDescent="0.2">
      <c r="A35" s="276"/>
      <c r="C35" s="277"/>
    </row>
    <row r="36" spans="1:3" ht="13.5" customHeight="1" x14ac:dyDescent="0.2">
      <c r="A36" s="276"/>
      <c r="C36" s="277"/>
    </row>
    <row r="37" spans="1:3" ht="13.5" customHeight="1" x14ac:dyDescent="0.2">
      <c r="A37" s="276"/>
      <c r="C37" s="277"/>
    </row>
    <row r="38" spans="1:3" ht="13.5" customHeight="1" x14ac:dyDescent="0.2">
      <c r="A38" s="276"/>
      <c r="C38" s="277"/>
    </row>
    <row r="39" spans="1:3" ht="13.5" customHeight="1" x14ac:dyDescent="0.2">
      <c r="A39" s="276"/>
      <c r="C39" s="277"/>
    </row>
    <row r="40" spans="1:3" ht="13.5" customHeight="1" x14ac:dyDescent="0.2">
      <c r="A40" s="276"/>
      <c r="C40" s="277"/>
    </row>
    <row r="41" spans="1:3" ht="13.5" customHeight="1" x14ac:dyDescent="0.2">
      <c r="A41" s="276"/>
      <c r="B41" s="277"/>
      <c r="C41" s="277"/>
    </row>
    <row r="42" spans="1:3" ht="13.5" customHeight="1" x14ac:dyDescent="0.2">
      <c r="A42" s="276"/>
      <c r="B42" s="277"/>
      <c r="C42" s="277"/>
    </row>
    <row r="43" spans="1:3" ht="13.5" customHeight="1" x14ac:dyDescent="0.2">
      <c r="A43" s="276"/>
      <c r="B43" s="277"/>
      <c r="C43" s="277"/>
    </row>
    <row r="44" spans="1:3" ht="13.5" customHeight="1" x14ac:dyDescent="0.2">
      <c r="A44" s="276"/>
      <c r="B44" s="277"/>
      <c r="C44" s="277"/>
    </row>
    <row r="45" spans="1:3" ht="13.5" customHeight="1" x14ac:dyDescent="0.2">
      <c r="A45" s="276"/>
      <c r="B45" s="277"/>
      <c r="C45" s="277"/>
    </row>
    <row r="46" spans="1:3" ht="13.5" customHeight="1" x14ac:dyDescent="0.2">
      <c r="A46" s="276"/>
      <c r="B46" s="277"/>
      <c r="C46" s="277"/>
    </row>
    <row r="47" spans="1:3" ht="13.5" customHeight="1" x14ac:dyDescent="0.2">
      <c r="A47" s="276"/>
      <c r="B47" s="277"/>
      <c r="C47" s="277"/>
    </row>
    <row r="48" spans="1:3" ht="13.5" customHeight="1" x14ac:dyDescent="0.2">
      <c r="A48" s="276"/>
      <c r="B48" s="277"/>
      <c r="C48" s="277"/>
    </row>
    <row r="49" spans="1:3" ht="13.5" customHeight="1" x14ac:dyDescent="0.2">
      <c r="A49" s="276"/>
      <c r="B49" s="277"/>
      <c r="C49" s="277"/>
    </row>
    <row r="50" spans="1:3" ht="13.5" customHeight="1" x14ac:dyDescent="0.2">
      <c r="A50" s="276"/>
      <c r="B50" s="277"/>
      <c r="C50" s="277"/>
    </row>
    <row r="51" spans="1:3" ht="13.5" customHeight="1" x14ac:dyDescent="0.2">
      <c r="A51" s="276"/>
      <c r="B51" s="277"/>
      <c r="C51" s="277"/>
    </row>
    <row r="52" spans="1:3" ht="13.5" customHeight="1" x14ac:dyDescent="0.2">
      <c r="A52" s="276"/>
      <c r="B52" s="277"/>
      <c r="C52" s="277"/>
    </row>
    <row r="53" spans="1:3" ht="13.5" customHeight="1" x14ac:dyDescent="0.2">
      <c r="A53" s="276"/>
      <c r="B53" s="277"/>
      <c r="C53" s="277"/>
    </row>
    <row r="54" spans="1:3" ht="13.5" customHeight="1" x14ac:dyDescent="0.2">
      <c r="A54" s="276"/>
      <c r="B54" s="277"/>
      <c r="C54" s="277"/>
    </row>
    <row r="55" spans="1:3" ht="13.5" customHeight="1" x14ac:dyDescent="0.2">
      <c r="A55" s="276"/>
      <c r="B55" s="277"/>
      <c r="C55" s="277"/>
    </row>
    <row r="56" spans="1:3" ht="13.5" customHeight="1" x14ac:dyDescent="0.2">
      <c r="A56" s="276"/>
      <c r="B56" s="277"/>
      <c r="C56" s="277"/>
    </row>
    <row r="57" spans="1:3" ht="13.5" customHeight="1" x14ac:dyDescent="0.2">
      <c r="A57" s="276"/>
      <c r="B57" s="277"/>
      <c r="C57" s="277"/>
    </row>
    <row r="58" spans="1:3" ht="13.5" customHeight="1" x14ac:dyDescent="0.2">
      <c r="A58" s="276"/>
      <c r="B58" s="277"/>
      <c r="C58" s="277"/>
    </row>
    <row r="59" spans="1:3" ht="13.5" customHeight="1" x14ac:dyDescent="0.2">
      <c r="A59" s="276"/>
      <c r="B59" s="277"/>
      <c r="C59" s="277"/>
    </row>
    <row r="60" spans="1:3" ht="13.5" customHeight="1" x14ac:dyDescent="0.2">
      <c r="A60" s="276"/>
      <c r="B60" s="277"/>
      <c r="C60" s="277"/>
    </row>
    <row r="61" spans="1:3" ht="13.5" customHeight="1" x14ac:dyDescent="0.2">
      <c r="A61" s="276"/>
      <c r="B61" s="277"/>
      <c r="C61" s="277"/>
    </row>
    <row r="62" spans="1:3" ht="13.5" customHeight="1" x14ac:dyDescent="0.2">
      <c r="A62" s="276"/>
      <c r="B62" s="277"/>
      <c r="C62" s="277"/>
    </row>
    <row r="63" spans="1:3" ht="13.5" customHeight="1" x14ac:dyDescent="0.2">
      <c r="A63" s="276"/>
      <c r="B63" s="277"/>
      <c r="C63" s="277"/>
    </row>
    <row r="64" spans="1:3" ht="13.5" customHeight="1" x14ac:dyDescent="0.2">
      <c r="A64" s="276"/>
      <c r="B64" s="277"/>
      <c r="C64" s="277"/>
    </row>
    <row r="65" spans="1:3" ht="13.5" customHeight="1" x14ac:dyDescent="0.2">
      <c r="A65" s="276"/>
      <c r="B65" s="277"/>
      <c r="C65" s="277"/>
    </row>
    <row r="66" spans="1:3" ht="13.5" customHeight="1" x14ac:dyDescent="0.2">
      <c r="A66" s="276"/>
      <c r="B66" s="277"/>
      <c r="C66" s="277"/>
    </row>
    <row r="67" spans="1:3" ht="13.5" customHeight="1" x14ac:dyDescent="0.2">
      <c r="A67" s="276"/>
      <c r="B67" s="277"/>
      <c r="C67" s="277"/>
    </row>
    <row r="68" spans="1:3" ht="13.5" customHeight="1" x14ac:dyDescent="0.2">
      <c r="A68" s="276"/>
      <c r="B68" s="277"/>
      <c r="C68" s="277"/>
    </row>
    <row r="69" spans="1:3" ht="13.5" customHeight="1" x14ac:dyDescent="0.2">
      <c r="A69" s="276"/>
      <c r="B69" s="277"/>
      <c r="C69" s="277"/>
    </row>
    <row r="70" spans="1:3" ht="13.5" customHeight="1" x14ac:dyDescent="0.2">
      <c r="A70" s="276"/>
      <c r="B70" s="277"/>
      <c r="C70" s="277"/>
    </row>
    <row r="71" spans="1:3" ht="13.5" customHeight="1" x14ac:dyDescent="0.2">
      <c r="A71" s="276"/>
      <c r="B71" s="277"/>
      <c r="C71" s="277"/>
    </row>
    <row r="72" spans="1:3" ht="13.5" customHeight="1" x14ac:dyDescent="0.2">
      <c r="A72" s="276"/>
      <c r="B72" s="277"/>
      <c r="C72" s="277"/>
    </row>
    <row r="73" spans="1:3" ht="13.5" customHeight="1" x14ac:dyDescent="0.2">
      <c r="A73" s="276"/>
      <c r="B73" s="277"/>
      <c r="C73" s="277"/>
    </row>
    <row r="74" spans="1:3" ht="13.5" customHeight="1" x14ac:dyDescent="0.2">
      <c r="A74" s="276"/>
      <c r="B74" s="277"/>
      <c r="C74" s="277"/>
    </row>
    <row r="75" spans="1:3" ht="13.5" customHeight="1" x14ac:dyDescent="0.2">
      <c r="A75" s="276"/>
      <c r="B75" s="277"/>
      <c r="C75" s="277"/>
    </row>
    <row r="76" spans="1:3" ht="13.5" customHeight="1" x14ac:dyDescent="0.2">
      <c r="A76" s="276"/>
      <c r="B76" s="277"/>
      <c r="C76" s="277"/>
    </row>
    <row r="77" spans="1:3" ht="13.5" customHeight="1" x14ac:dyDescent="0.2">
      <c r="A77" s="276"/>
      <c r="B77" s="277"/>
      <c r="C77" s="277"/>
    </row>
    <row r="78" spans="1:3" ht="13.5" customHeight="1" x14ac:dyDescent="0.2">
      <c r="A78" s="276"/>
      <c r="B78" s="277"/>
      <c r="C78" s="277"/>
    </row>
    <row r="79" spans="1:3" ht="13.5" customHeight="1" x14ac:dyDescent="0.2">
      <c r="A79" s="276"/>
      <c r="B79" s="277"/>
      <c r="C79" s="277"/>
    </row>
    <row r="80" spans="1:3" ht="13.5" customHeight="1" x14ac:dyDescent="0.2">
      <c r="A80" s="276"/>
      <c r="B80" s="277"/>
      <c r="C80" s="277"/>
    </row>
    <row r="81" spans="1:3" ht="13.5" customHeight="1" x14ac:dyDescent="0.2">
      <c r="A81" s="276"/>
      <c r="B81" s="277"/>
      <c r="C81" s="277"/>
    </row>
    <row r="82" spans="1:3" ht="13.5" customHeight="1" x14ac:dyDescent="0.2">
      <c r="A82" s="276"/>
      <c r="B82" s="277"/>
      <c r="C82" s="277"/>
    </row>
    <row r="83" spans="1:3" ht="13.5" customHeight="1" x14ac:dyDescent="0.2">
      <c r="A83" s="276"/>
      <c r="B83" s="277"/>
      <c r="C83" s="277"/>
    </row>
    <row r="84" spans="1:3" ht="13.5" customHeight="1" x14ac:dyDescent="0.2">
      <c r="A84" s="276"/>
      <c r="B84" s="277"/>
      <c r="C84" s="277"/>
    </row>
    <row r="85" spans="1:3" ht="13.5" customHeight="1" x14ac:dyDescent="0.2">
      <c r="A85" s="276"/>
      <c r="B85" s="277"/>
      <c r="C85" s="277"/>
    </row>
    <row r="86" spans="1:3" ht="13.5" customHeight="1" x14ac:dyDescent="0.2">
      <c r="A86" s="276"/>
      <c r="B86" s="277"/>
      <c r="C86" s="277"/>
    </row>
    <row r="87" spans="1:3" ht="13.5" customHeight="1" x14ac:dyDescent="0.2">
      <c r="A87" s="276"/>
      <c r="B87" s="277"/>
      <c r="C87" s="277"/>
    </row>
    <row r="88" spans="1:3" ht="13.5" customHeight="1" x14ac:dyDescent="0.2">
      <c r="A88" s="276"/>
      <c r="B88" s="277"/>
      <c r="C88" s="277"/>
    </row>
    <row r="89" spans="1:3" ht="13.5" customHeight="1" x14ac:dyDescent="0.2">
      <c r="A89" s="276"/>
      <c r="B89" s="277"/>
      <c r="C89" s="277"/>
    </row>
    <row r="90" spans="1:3" ht="13.5" customHeight="1" x14ac:dyDescent="0.2">
      <c r="A90" s="276"/>
      <c r="B90" s="277"/>
      <c r="C90" s="277"/>
    </row>
    <row r="91" spans="1:3" ht="13.5" customHeight="1" x14ac:dyDescent="0.2">
      <c r="A91" s="276"/>
      <c r="B91" s="277"/>
      <c r="C91" s="277"/>
    </row>
    <row r="92" spans="1:3" ht="13.5" customHeight="1" x14ac:dyDescent="0.2">
      <c r="A92" s="276"/>
      <c r="B92" s="277"/>
      <c r="C92" s="277"/>
    </row>
    <row r="93" spans="1:3" ht="13.5" customHeight="1" x14ac:dyDescent="0.2">
      <c r="A93" s="276"/>
      <c r="B93" s="277"/>
      <c r="C93" s="277"/>
    </row>
    <row r="94" spans="1:3" ht="13.5" customHeight="1" x14ac:dyDescent="0.2">
      <c r="A94" s="276"/>
      <c r="B94" s="277"/>
      <c r="C94" s="277"/>
    </row>
    <row r="95" spans="1:3" ht="13.5" customHeight="1" x14ac:dyDescent="0.2">
      <c r="A95" s="276"/>
      <c r="B95" s="277"/>
      <c r="C95" s="277"/>
    </row>
    <row r="96" spans="1:3" ht="13.5" customHeight="1" x14ac:dyDescent="0.2">
      <c r="A96" s="276"/>
      <c r="B96" s="277"/>
      <c r="C96" s="277"/>
    </row>
    <row r="97" spans="1:3" ht="13.5" customHeight="1" x14ac:dyDescent="0.2">
      <c r="A97" s="276"/>
      <c r="B97" s="277"/>
      <c r="C97" s="277"/>
    </row>
    <row r="98" spans="1:3" ht="13.5" customHeight="1" x14ac:dyDescent="0.2">
      <c r="A98" s="276"/>
      <c r="B98" s="277"/>
      <c r="C98" s="277"/>
    </row>
    <row r="99" spans="1:3" ht="13.5" customHeight="1" x14ac:dyDescent="0.2">
      <c r="A99" s="276"/>
      <c r="B99" s="277"/>
      <c r="C99" s="277"/>
    </row>
    <row r="100" spans="1:3" ht="13.5" customHeight="1" x14ac:dyDescent="0.2">
      <c r="A100" s="276"/>
      <c r="B100" s="277"/>
      <c r="C100" s="277"/>
    </row>
    <row r="101" spans="1:3" ht="13.5" customHeight="1" x14ac:dyDescent="0.2">
      <c r="A101" s="276"/>
      <c r="B101" s="277"/>
      <c r="C101" s="277"/>
    </row>
    <row r="102" spans="1:3" ht="13.5" customHeight="1" x14ac:dyDescent="0.2">
      <c r="A102" s="276"/>
      <c r="B102" s="277"/>
      <c r="C102" s="277"/>
    </row>
    <row r="103" spans="1:3" ht="13.5" customHeight="1" x14ac:dyDescent="0.2">
      <c r="A103" s="276"/>
      <c r="B103" s="277"/>
      <c r="C103" s="277"/>
    </row>
    <row r="104" spans="1:3" ht="13.5" customHeight="1" x14ac:dyDescent="0.2">
      <c r="A104" s="276"/>
      <c r="B104" s="277"/>
      <c r="C104" s="277"/>
    </row>
    <row r="105" spans="1:3" ht="13.5" customHeight="1" x14ac:dyDescent="0.2">
      <c r="A105" s="276"/>
      <c r="B105" s="277"/>
      <c r="C105" s="277"/>
    </row>
    <row r="106" spans="1:3" ht="13.5" customHeight="1" x14ac:dyDescent="0.2">
      <c r="A106" s="276"/>
      <c r="B106" s="277"/>
      <c r="C106" s="277"/>
    </row>
    <row r="107" spans="1:3" ht="13.5" customHeight="1" x14ac:dyDescent="0.2">
      <c r="A107" s="276"/>
      <c r="B107" s="283"/>
      <c r="C107" s="277"/>
    </row>
    <row r="108" spans="1:3" ht="13.5" customHeight="1" x14ac:dyDescent="0.2">
      <c r="A108" s="276"/>
      <c r="B108" s="277"/>
      <c r="C108" s="277"/>
    </row>
    <row r="109" spans="1:3" ht="13.5" customHeight="1" x14ac:dyDescent="0.2">
      <c r="A109" s="276"/>
      <c r="B109" s="277"/>
      <c r="C109" s="277"/>
    </row>
    <row r="110" spans="1:3" ht="13.5" customHeight="1" x14ac:dyDescent="0.2">
      <c r="A110" s="276"/>
      <c r="B110" s="277"/>
      <c r="C110" s="277"/>
    </row>
    <row r="111" spans="1:3" ht="13.5" customHeight="1" x14ac:dyDescent="0.2">
      <c r="A111" s="276"/>
      <c r="B111" s="277"/>
      <c r="C111" s="277"/>
    </row>
    <row r="112" spans="1:3" ht="13.5" customHeight="1" x14ac:dyDescent="0.2">
      <c r="A112" s="276"/>
      <c r="B112" s="277"/>
      <c r="C112" s="277"/>
    </row>
    <row r="113" spans="1:3" ht="13.5" customHeight="1" x14ac:dyDescent="0.2">
      <c r="A113" s="276"/>
      <c r="B113" s="277"/>
      <c r="C113" s="277"/>
    </row>
    <row r="114" spans="1:3" ht="13.5" customHeight="1" x14ac:dyDescent="0.2">
      <c r="A114" s="276"/>
      <c r="B114" s="277"/>
      <c r="C114" s="277"/>
    </row>
    <row r="115" spans="1:3" ht="13.5" customHeight="1" x14ac:dyDescent="0.2">
      <c r="A115" s="276"/>
      <c r="B115" s="277"/>
      <c r="C115" s="277"/>
    </row>
    <row r="116" spans="1:3" ht="13.5" customHeight="1" x14ac:dyDescent="0.2">
      <c r="A116" s="276"/>
      <c r="B116" s="277"/>
      <c r="C116" s="277"/>
    </row>
    <row r="117" spans="1:3" ht="13.5" customHeight="1" x14ac:dyDescent="0.2">
      <c r="A117" s="276"/>
      <c r="B117" s="277"/>
      <c r="C117" s="277"/>
    </row>
    <row r="118" spans="1:3" ht="13.5" customHeight="1" x14ac:dyDescent="0.2">
      <c r="A118" s="276"/>
      <c r="B118" s="277"/>
      <c r="C118" s="277"/>
    </row>
    <row r="119" spans="1:3" ht="13.5" customHeight="1" x14ac:dyDescent="0.2">
      <c r="A119" s="276"/>
      <c r="B119" s="277"/>
      <c r="C119" s="277"/>
    </row>
    <row r="120" spans="1:3" ht="13.5" customHeight="1" x14ac:dyDescent="0.2">
      <c r="A120" s="276"/>
      <c r="B120" s="277"/>
      <c r="C120" s="277"/>
    </row>
    <row r="121" spans="1:3" ht="13.5" customHeight="1" x14ac:dyDescent="0.2">
      <c r="A121" s="276"/>
      <c r="B121" s="277"/>
      <c r="C121" s="277"/>
    </row>
    <row r="122" spans="1:3" ht="13.5" customHeight="1" x14ac:dyDescent="0.2">
      <c r="A122" s="276"/>
      <c r="B122" s="277"/>
      <c r="C122" s="277"/>
    </row>
    <row r="123" spans="1:3" ht="13.5" customHeight="1" x14ac:dyDescent="0.2">
      <c r="A123" s="276"/>
      <c r="B123" s="277"/>
      <c r="C123" s="277"/>
    </row>
    <row r="124" spans="1:3" ht="13.5" customHeight="1" x14ac:dyDescent="0.2">
      <c r="A124" s="276"/>
      <c r="B124" s="277"/>
      <c r="C124" s="277"/>
    </row>
    <row r="125" spans="1:3" ht="13.5" customHeight="1" x14ac:dyDescent="0.2">
      <c r="A125" s="276"/>
      <c r="B125" s="277"/>
      <c r="C125" s="277"/>
    </row>
    <row r="126" spans="1:3" ht="13.5" customHeight="1" x14ac:dyDescent="0.2">
      <c r="A126" s="276"/>
      <c r="B126" s="277"/>
      <c r="C126" s="277"/>
    </row>
    <row r="127" spans="1:3" ht="13.5" customHeight="1" x14ac:dyDescent="0.2">
      <c r="A127" s="276"/>
      <c r="B127" s="277"/>
      <c r="C127" s="277"/>
    </row>
    <row r="128" spans="1:3" ht="13.5" customHeight="1" x14ac:dyDescent="0.2">
      <c r="A128" s="276"/>
      <c r="B128" s="277"/>
      <c r="C128" s="277"/>
    </row>
    <row r="129" spans="1:3" ht="13.5" customHeight="1" x14ac:dyDescent="0.2">
      <c r="A129" s="276"/>
      <c r="B129" s="277"/>
      <c r="C129" s="277"/>
    </row>
    <row r="130" spans="1:3" ht="13.5" customHeight="1" x14ac:dyDescent="0.2">
      <c r="A130" s="276"/>
      <c r="B130" s="277"/>
      <c r="C130" s="277"/>
    </row>
    <row r="131" spans="1:3" ht="13.5" customHeight="1" x14ac:dyDescent="0.2">
      <c r="A131" s="276"/>
      <c r="B131" s="277"/>
      <c r="C131" s="277"/>
    </row>
    <row r="132" spans="1:3" ht="13.5" customHeight="1" x14ac:dyDescent="0.2">
      <c r="A132" s="276"/>
      <c r="B132" s="277"/>
      <c r="C132" s="277"/>
    </row>
    <row r="133" spans="1:3" ht="13.5" customHeight="1" x14ac:dyDescent="0.2">
      <c r="A133" s="276"/>
      <c r="B133" s="277"/>
      <c r="C133" s="277"/>
    </row>
    <row r="134" spans="1:3" ht="13.5" customHeight="1" x14ac:dyDescent="0.2">
      <c r="A134" s="276"/>
      <c r="B134" s="277"/>
      <c r="C134" s="277"/>
    </row>
    <row r="135" spans="1:3" ht="13.5" customHeight="1" x14ac:dyDescent="0.2">
      <c r="A135" s="276"/>
      <c r="B135" s="277"/>
      <c r="C135" s="277"/>
    </row>
    <row r="136" spans="1:3" ht="13.5" customHeight="1" x14ac:dyDescent="0.2">
      <c r="A136" s="276"/>
      <c r="B136" s="277"/>
      <c r="C136" s="277"/>
    </row>
    <row r="137" spans="1:3" ht="13.5" customHeight="1" x14ac:dyDescent="0.2">
      <c r="A137" s="276"/>
      <c r="B137" s="277"/>
      <c r="C137" s="277"/>
    </row>
    <row r="138" spans="1:3" ht="13.5" customHeight="1" x14ac:dyDescent="0.2">
      <c r="A138" s="276"/>
      <c r="B138" s="277"/>
      <c r="C138" s="277"/>
    </row>
    <row r="139" spans="1:3" ht="13.5" customHeight="1" x14ac:dyDescent="0.2">
      <c r="A139" s="276"/>
      <c r="B139" s="277"/>
      <c r="C139" s="277"/>
    </row>
    <row r="140" spans="1:3" ht="13.5" customHeight="1" x14ac:dyDescent="0.2">
      <c r="A140" s="276"/>
      <c r="B140" s="277"/>
      <c r="C140" s="277"/>
    </row>
    <row r="141" spans="1:3" ht="13.5" customHeight="1" x14ac:dyDescent="0.2">
      <c r="A141" s="276"/>
      <c r="B141" s="277"/>
      <c r="C141" s="277"/>
    </row>
    <row r="142" spans="1:3" ht="13.5" customHeight="1" x14ac:dyDescent="0.2">
      <c r="A142" s="276"/>
      <c r="B142" s="277"/>
      <c r="C142" s="277"/>
    </row>
    <row r="143" spans="1:3" ht="13.5" customHeight="1" x14ac:dyDescent="0.2">
      <c r="A143" s="276"/>
      <c r="B143" s="277"/>
      <c r="C143" s="277"/>
    </row>
    <row r="144" spans="1:3" ht="13.5" customHeight="1" x14ac:dyDescent="0.2">
      <c r="A144" s="276"/>
      <c r="B144" s="277"/>
      <c r="C144" s="277"/>
    </row>
    <row r="145" spans="1:3" ht="13.5" customHeight="1" x14ac:dyDescent="0.2">
      <c r="A145" s="276"/>
      <c r="B145" s="277"/>
      <c r="C145" s="277"/>
    </row>
    <row r="146" spans="1:3" ht="13.5" customHeight="1" x14ac:dyDescent="0.2">
      <c r="A146" s="276"/>
      <c r="B146" s="277"/>
      <c r="C146" s="277"/>
    </row>
    <row r="147" spans="1:3" ht="13.5" customHeight="1" x14ac:dyDescent="0.2">
      <c r="A147" s="276"/>
      <c r="B147" s="277"/>
      <c r="C147" s="277"/>
    </row>
    <row r="148" spans="1:3" ht="13.5" customHeight="1" x14ac:dyDescent="0.2">
      <c r="A148" s="276"/>
      <c r="B148" s="277"/>
      <c r="C148" s="277"/>
    </row>
    <row r="149" spans="1:3" ht="13.5" customHeight="1" x14ac:dyDescent="0.2">
      <c r="A149" s="276"/>
      <c r="B149" s="277"/>
      <c r="C149" s="277"/>
    </row>
    <row r="150" spans="1:3" ht="13.5" customHeight="1" x14ac:dyDescent="0.2">
      <c r="A150" s="276"/>
      <c r="B150" s="277"/>
      <c r="C150" s="277"/>
    </row>
    <row r="151" spans="1:3" ht="13.5" customHeight="1" x14ac:dyDescent="0.2">
      <c r="A151" s="276"/>
      <c r="B151" s="277"/>
      <c r="C151" s="277"/>
    </row>
    <row r="152" spans="1:3" ht="13.5" customHeight="1" x14ac:dyDescent="0.2">
      <c r="A152" s="276"/>
      <c r="B152" s="277"/>
      <c r="C152" s="277"/>
    </row>
    <row r="153" spans="1:3" ht="13.5" customHeight="1" x14ac:dyDescent="0.2">
      <c r="A153" s="276"/>
      <c r="B153" s="277"/>
      <c r="C153" s="277"/>
    </row>
    <row r="154" spans="1:3" ht="13.5" customHeight="1" x14ac:dyDescent="0.2">
      <c r="A154" s="276"/>
      <c r="B154" s="277"/>
      <c r="C154" s="277"/>
    </row>
    <row r="155" spans="1:3" ht="13.5" customHeight="1" x14ac:dyDescent="0.2">
      <c r="A155" s="276"/>
      <c r="B155" s="277"/>
      <c r="C155" s="277"/>
    </row>
    <row r="156" spans="1:3" ht="13.5" customHeight="1" x14ac:dyDescent="0.2">
      <c r="A156" s="276"/>
      <c r="B156" s="277"/>
      <c r="C156" s="277"/>
    </row>
    <row r="157" spans="1:3" ht="13.5" customHeight="1" x14ac:dyDescent="0.2">
      <c r="A157" s="276"/>
      <c r="B157" s="277"/>
      <c r="C157" s="277"/>
    </row>
    <row r="158" spans="1:3" ht="13.5" customHeight="1" x14ac:dyDescent="0.2">
      <c r="A158" s="276"/>
      <c r="B158" s="277"/>
      <c r="C158" s="277"/>
    </row>
    <row r="159" spans="1:3" ht="13.5" customHeight="1" x14ac:dyDescent="0.2">
      <c r="A159" s="276"/>
      <c r="B159" s="277"/>
      <c r="C159" s="277"/>
    </row>
    <row r="160" spans="1:3" ht="13.5" customHeight="1" x14ac:dyDescent="0.2">
      <c r="A160" s="276"/>
      <c r="B160" s="277"/>
      <c r="C160" s="277"/>
    </row>
    <row r="161" spans="1:3" ht="13.5" customHeight="1" x14ac:dyDescent="0.2">
      <c r="A161" s="276"/>
      <c r="B161" s="277"/>
      <c r="C161" s="277"/>
    </row>
    <row r="162" spans="1:3" ht="13.5" customHeight="1" x14ac:dyDescent="0.2">
      <c r="A162" s="276"/>
      <c r="B162" s="277"/>
      <c r="C162" s="277"/>
    </row>
    <row r="163" spans="1:3" ht="13.5" customHeight="1" x14ac:dyDescent="0.2">
      <c r="A163" s="276"/>
      <c r="B163" s="277"/>
      <c r="C163" s="277"/>
    </row>
    <row r="164" spans="1:3" ht="13.5" customHeight="1" x14ac:dyDescent="0.2">
      <c r="A164" s="276"/>
      <c r="B164" s="277"/>
      <c r="C164" s="277"/>
    </row>
    <row r="165" spans="1:3" ht="13.5" customHeight="1" x14ac:dyDescent="0.2">
      <c r="A165" s="276"/>
      <c r="B165" s="277"/>
      <c r="C165" s="277"/>
    </row>
    <row r="166" spans="1:3" ht="13.5" customHeight="1" x14ac:dyDescent="0.2">
      <c r="A166" s="276"/>
      <c r="B166" s="277"/>
      <c r="C166" s="277"/>
    </row>
    <row r="167" spans="1:3" ht="13.5" customHeight="1" x14ac:dyDescent="0.2">
      <c r="A167" s="276"/>
      <c r="B167" s="277"/>
      <c r="C167" s="277"/>
    </row>
    <row r="168" spans="1:3" ht="13.5" customHeight="1" x14ac:dyDescent="0.2">
      <c r="A168" s="276"/>
      <c r="B168" s="277"/>
      <c r="C168" s="277"/>
    </row>
    <row r="169" spans="1:3" ht="13.5" customHeight="1" x14ac:dyDescent="0.2">
      <c r="A169" s="276"/>
      <c r="B169" s="277"/>
      <c r="C169" s="277"/>
    </row>
    <row r="170" spans="1:3" ht="13.5" customHeight="1" x14ac:dyDescent="0.2">
      <c r="A170" s="276"/>
      <c r="B170" s="277"/>
      <c r="C170" s="277"/>
    </row>
    <row r="171" spans="1:3" ht="13.5" customHeight="1" x14ac:dyDescent="0.2">
      <c r="A171" s="276"/>
      <c r="B171" s="277"/>
      <c r="C171" s="277"/>
    </row>
    <row r="172" spans="1:3" ht="13.5" customHeight="1" x14ac:dyDescent="0.2">
      <c r="A172" s="276"/>
      <c r="B172" s="277"/>
      <c r="C172" s="277"/>
    </row>
    <row r="173" spans="1:3" ht="13.5" customHeight="1" x14ac:dyDescent="0.2">
      <c r="A173" s="276"/>
      <c r="B173" s="277"/>
      <c r="C173" s="277"/>
    </row>
    <row r="174" spans="1:3" ht="13.5" customHeight="1" x14ac:dyDescent="0.2">
      <c r="A174" s="276"/>
      <c r="B174" s="277"/>
      <c r="C174" s="277"/>
    </row>
    <row r="175" spans="1:3" ht="13.5" customHeight="1" x14ac:dyDescent="0.2">
      <c r="A175" s="276"/>
      <c r="B175" s="277"/>
      <c r="C175" s="277"/>
    </row>
    <row r="176" spans="1:3" ht="13.5" customHeight="1" x14ac:dyDescent="0.2">
      <c r="A176" s="276"/>
      <c r="B176" s="277"/>
      <c r="C176" s="277"/>
    </row>
    <row r="177" spans="1:3" ht="13.5" customHeight="1" x14ac:dyDescent="0.2">
      <c r="A177" s="276"/>
      <c r="B177" s="277"/>
      <c r="C177" s="277"/>
    </row>
    <row r="178" spans="1:3" ht="13.5" customHeight="1" x14ac:dyDescent="0.2">
      <c r="A178" s="276"/>
      <c r="B178" s="277"/>
      <c r="C178" s="277"/>
    </row>
    <row r="179" spans="1:3" ht="13.5" customHeight="1" x14ac:dyDescent="0.2">
      <c r="A179" s="276"/>
      <c r="B179" s="277"/>
      <c r="C179" s="277"/>
    </row>
    <row r="180" spans="1:3" ht="13.5" customHeight="1" x14ac:dyDescent="0.2">
      <c r="A180" s="276"/>
      <c r="B180" s="277"/>
      <c r="C180" s="277"/>
    </row>
    <row r="181" spans="1:3" ht="13.5" customHeight="1" x14ac:dyDescent="0.2">
      <c r="A181" s="276"/>
      <c r="B181" s="277"/>
      <c r="C181" s="277"/>
    </row>
    <row r="182" spans="1:3" ht="13.5" customHeight="1" x14ac:dyDescent="0.2">
      <c r="A182" s="276"/>
      <c r="B182" s="277"/>
      <c r="C182" s="277"/>
    </row>
    <row r="183" spans="1:3" ht="13.5" customHeight="1" x14ac:dyDescent="0.2">
      <c r="A183" s="276"/>
      <c r="B183" s="277"/>
      <c r="C183" s="277"/>
    </row>
    <row r="184" spans="1:3" ht="13.5" customHeight="1" x14ac:dyDescent="0.2">
      <c r="A184" s="276"/>
      <c r="B184" s="277"/>
      <c r="C184" s="277"/>
    </row>
    <row r="185" spans="1:3" ht="13.5" customHeight="1" x14ac:dyDescent="0.2">
      <c r="A185" s="276"/>
      <c r="B185" s="277"/>
      <c r="C185" s="277"/>
    </row>
    <row r="186" spans="1:3" ht="13.5" customHeight="1" x14ac:dyDescent="0.2">
      <c r="A186" s="276"/>
      <c r="B186" s="277"/>
      <c r="C186" s="277"/>
    </row>
    <row r="187" spans="1:3" ht="13.5" customHeight="1" x14ac:dyDescent="0.2">
      <c r="A187" s="276"/>
      <c r="B187" s="277"/>
      <c r="C187" s="277"/>
    </row>
    <row r="188" spans="1:3" ht="13.5" customHeight="1" x14ac:dyDescent="0.2">
      <c r="A188" s="276"/>
      <c r="B188" s="277"/>
      <c r="C188" s="277"/>
    </row>
    <row r="189" spans="1:3" ht="13.5" customHeight="1" x14ac:dyDescent="0.2">
      <c r="A189" s="276"/>
      <c r="B189" s="277"/>
      <c r="C189" s="277"/>
    </row>
    <row r="190" spans="1:3" ht="13.5" customHeight="1" x14ac:dyDescent="0.2">
      <c r="A190" s="276"/>
      <c r="B190" s="277"/>
      <c r="C190" s="277"/>
    </row>
    <row r="191" spans="1:3" ht="13.5" customHeight="1" x14ac:dyDescent="0.2">
      <c r="A191" s="276"/>
      <c r="B191" s="277"/>
      <c r="C191" s="277"/>
    </row>
    <row r="192" spans="1:3" ht="13.5" customHeight="1" x14ac:dyDescent="0.2">
      <c r="A192" s="276"/>
      <c r="B192" s="277"/>
      <c r="C192" s="277"/>
    </row>
    <row r="193" spans="1:3" ht="13.5" customHeight="1" x14ac:dyDescent="0.2">
      <c r="A193" s="276"/>
      <c r="B193" s="277"/>
      <c r="C193" s="277"/>
    </row>
    <row r="194" spans="1:3" ht="13.5" customHeight="1" x14ac:dyDescent="0.2">
      <c r="A194" s="276"/>
      <c r="B194" s="277"/>
      <c r="C194" s="277"/>
    </row>
    <row r="195" spans="1:3" ht="13.5" customHeight="1" x14ac:dyDescent="0.2">
      <c r="A195" s="276"/>
      <c r="B195" s="277"/>
      <c r="C195" s="277"/>
    </row>
    <row r="196" spans="1:3" ht="13.5" customHeight="1" x14ac:dyDescent="0.2">
      <c r="A196" s="276"/>
      <c r="B196" s="277"/>
      <c r="C196" s="277"/>
    </row>
    <row r="197" spans="1:3" ht="13.5" customHeight="1" x14ac:dyDescent="0.2">
      <c r="A197" s="276"/>
      <c r="B197" s="277"/>
      <c r="C197" s="277"/>
    </row>
    <row r="198" spans="1:3" ht="13.5" customHeight="1" x14ac:dyDescent="0.2">
      <c r="A198" s="276"/>
      <c r="B198" s="277"/>
      <c r="C198" s="277"/>
    </row>
    <row r="199" spans="1:3" ht="13.5" customHeight="1" x14ac:dyDescent="0.2">
      <c r="A199" s="276"/>
      <c r="B199" s="277"/>
      <c r="C199" s="277"/>
    </row>
    <row r="200" spans="1:3" ht="13.5" customHeight="1" x14ac:dyDescent="0.2">
      <c r="A200" s="276"/>
      <c r="B200" s="277"/>
      <c r="C200" s="277"/>
    </row>
    <row r="201" spans="1:3" ht="13.5" customHeight="1" x14ac:dyDescent="0.2">
      <c r="A201" s="276"/>
      <c r="B201" s="277"/>
      <c r="C201" s="277"/>
    </row>
    <row r="202" spans="1:3" ht="13.5" customHeight="1" x14ac:dyDescent="0.2">
      <c r="A202" s="276"/>
      <c r="B202" s="277"/>
      <c r="C202" s="277"/>
    </row>
    <row r="203" spans="1:3" ht="13.5" customHeight="1" x14ac:dyDescent="0.2">
      <c r="A203" s="276"/>
      <c r="B203" s="277"/>
      <c r="C203" s="277"/>
    </row>
    <row r="204" spans="1:3" ht="13.5" customHeight="1" x14ac:dyDescent="0.2">
      <c r="A204" s="276"/>
      <c r="B204" s="277"/>
      <c r="C204" s="277"/>
    </row>
    <row r="205" spans="1:3" ht="13.5" customHeight="1" x14ac:dyDescent="0.2">
      <c r="A205" s="276"/>
      <c r="B205" s="277"/>
      <c r="C205" s="277"/>
    </row>
    <row r="206" spans="1:3" ht="13.5" customHeight="1" x14ac:dyDescent="0.2">
      <c r="A206" s="276"/>
      <c r="B206" s="277"/>
      <c r="C206" s="277"/>
    </row>
    <row r="207" spans="1:3" ht="13.5" customHeight="1" x14ac:dyDescent="0.2">
      <c r="A207" s="276"/>
      <c r="B207" s="277"/>
      <c r="C207" s="277"/>
    </row>
    <row r="208" spans="1:3" ht="13.5" customHeight="1" x14ac:dyDescent="0.2">
      <c r="A208" s="276"/>
      <c r="B208" s="277"/>
      <c r="C208" s="277"/>
    </row>
    <row r="209" spans="1:3" ht="13.5" customHeight="1" x14ac:dyDescent="0.2">
      <c r="A209" s="276"/>
      <c r="B209" s="277"/>
      <c r="C209" s="277"/>
    </row>
    <row r="210" spans="1:3" ht="13.5" customHeight="1" x14ac:dyDescent="0.2">
      <c r="A210" s="276"/>
      <c r="B210" s="277"/>
      <c r="C210" s="277"/>
    </row>
    <row r="211" spans="1:3" ht="13.5" customHeight="1" x14ac:dyDescent="0.2">
      <c r="A211" s="276"/>
      <c r="B211" s="277"/>
      <c r="C211" s="277"/>
    </row>
    <row r="212" spans="1:3" ht="13.5" customHeight="1" x14ac:dyDescent="0.2">
      <c r="A212" s="276"/>
      <c r="B212" s="277"/>
      <c r="C212" s="277"/>
    </row>
    <row r="213" spans="1:3" ht="13.5" customHeight="1" x14ac:dyDescent="0.2">
      <c r="A213" s="276"/>
      <c r="B213" s="277"/>
      <c r="C213" s="277"/>
    </row>
    <row r="214" spans="1:3" ht="13.5" customHeight="1" x14ac:dyDescent="0.2">
      <c r="A214" s="276"/>
      <c r="B214" s="277"/>
      <c r="C214" s="277"/>
    </row>
    <row r="215" spans="1:3" ht="13.5" customHeight="1" x14ac:dyDescent="0.2">
      <c r="A215" s="276"/>
      <c r="B215" s="277"/>
      <c r="C215" s="277"/>
    </row>
    <row r="216" spans="1:3" ht="13.5" customHeight="1" x14ac:dyDescent="0.2">
      <c r="A216" s="276"/>
      <c r="B216" s="277"/>
      <c r="C216" s="277"/>
    </row>
    <row r="217" spans="1:3" ht="13.5" customHeight="1" x14ac:dyDescent="0.2">
      <c r="A217" s="276"/>
      <c r="B217" s="277"/>
      <c r="C217" s="277"/>
    </row>
    <row r="218" spans="1:3" ht="13.5" customHeight="1" x14ac:dyDescent="0.2">
      <c r="A218" s="276"/>
      <c r="B218" s="277"/>
      <c r="C218" s="277"/>
    </row>
    <row r="219" spans="1:3" ht="13.5" customHeight="1" x14ac:dyDescent="0.2">
      <c r="A219" s="276"/>
      <c r="B219" s="277"/>
      <c r="C219" s="277"/>
    </row>
    <row r="220" spans="1:3" ht="13.5" customHeight="1" x14ac:dyDescent="0.2">
      <c r="A220" s="276"/>
      <c r="B220" s="277"/>
      <c r="C220" s="277"/>
    </row>
    <row r="221" spans="1:3" ht="13.5" customHeight="1" x14ac:dyDescent="0.2">
      <c r="A221" s="276"/>
      <c r="B221" s="277"/>
      <c r="C221" s="277"/>
    </row>
    <row r="222" spans="1:3" ht="13.5" customHeight="1" x14ac:dyDescent="0.2">
      <c r="A222" s="276"/>
      <c r="B222" s="277"/>
      <c r="C222" s="277"/>
    </row>
    <row r="223" spans="1:3" ht="13.5" customHeight="1" x14ac:dyDescent="0.2">
      <c r="A223" s="276"/>
      <c r="B223" s="277"/>
      <c r="C223" s="277"/>
    </row>
    <row r="224" spans="1:3" ht="13.5" customHeight="1" x14ac:dyDescent="0.2">
      <c r="A224" s="276"/>
      <c r="B224" s="277"/>
      <c r="C224" s="277"/>
    </row>
    <row r="225" spans="1:3" ht="13.5" customHeight="1" x14ac:dyDescent="0.2">
      <c r="A225" s="276"/>
      <c r="B225" s="277"/>
      <c r="C225" s="277"/>
    </row>
    <row r="226" spans="1:3" ht="13.5" customHeight="1" x14ac:dyDescent="0.2">
      <c r="A226" s="276"/>
      <c r="B226" s="277"/>
      <c r="C226" s="277"/>
    </row>
    <row r="227" spans="1:3" ht="13.5" customHeight="1" x14ac:dyDescent="0.2">
      <c r="A227" s="276"/>
      <c r="B227" s="277"/>
      <c r="C227" s="277"/>
    </row>
    <row r="228" spans="1:3" ht="13.5" customHeight="1" x14ac:dyDescent="0.2">
      <c r="A228" s="276"/>
      <c r="B228" s="277"/>
      <c r="C228" s="277"/>
    </row>
    <row r="229" spans="1:3" ht="13.5" customHeight="1" x14ac:dyDescent="0.2">
      <c r="A229" s="276"/>
      <c r="B229" s="277"/>
      <c r="C229" s="277"/>
    </row>
    <row r="230" spans="1:3" ht="13.5" customHeight="1" x14ac:dyDescent="0.2">
      <c r="A230" s="276"/>
      <c r="B230" s="277"/>
      <c r="C230" s="277"/>
    </row>
    <row r="231" spans="1:3" ht="13.5" customHeight="1" x14ac:dyDescent="0.2">
      <c r="A231" s="276"/>
      <c r="B231" s="277"/>
      <c r="C231" s="277"/>
    </row>
    <row r="232" spans="1:3" ht="13.5" customHeight="1" x14ac:dyDescent="0.2">
      <c r="A232" s="276"/>
      <c r="B232" s="277"/>
      <c r="C232" s="277"/>
    </row>
    <row r="233" spans="1:3" ht="13.5" customHeight="1" x14ac:dyDescent="0.2">
      <c r="A233" s="276"/>
      <c r="B233" s="277"/>
      <c r="C233" s="277"/>
    </row>
    <row r="234" spans="1:3" ht="13.5" customHeight="1" x14ac:dyDescent="0.2">
      <c r="A234" s="276"/>
      <c r="B234" s="277"/>
      <c r="C234" s="277"/>
    </row>
    <row r="235" spans="1:3" ht="13.5" customHeight="1" x14ac:dyDescent="0.2">
      <c r="A235" s="276"/>
      <c r="B235" s="277"/>
      <c r="C235" s="277"/>
    </row>
    <row r="236" spans="1:3" ht="13.5" customHeight="1" x14ac:dyDescent="0.2">
      <c r="A236" s="276"/>
      <c r="B236" s="277"/>
      <c r="C236" s="277"/>
    </row>
    <row r="237" spans="1:3" ht="13.5" customHeight="1" x14ac:dyDescent="0.2">
      <c r="A237" s="276"/>
      <c r="B237" s="277"/>
      <c r="C237" s="277"/>
    </row>
    <row r="238" spans="1:3" ht="13.5" customHeight="1" x14ac:dyDescent="0.2">
      <c r="A238" s="276"/>
      <c r="B238" s="277"/>
      <c r="C238" s="277"/>
    </row>
    <row r="239" spans="1:3" ht="13.5" customHeight="1" x14ac:dyDescent="0.2">
      <c r="A239" s="276"/>
      <c r="B239" s="277"/>
      <c r="C239" s="277"/>
    </row>
    <row r="240" spans="1:3" ht="13.5" customHeight="1" x14ac:dyDescent="0.2">
      <c r="A240" s="276"/>
      <c r="B240" s="277"/>
      <c r="C240" s="277"/>
    </row>
    <row r="241" spans="1:3" ht="13.5" customHeight="1" x14ac:dyDescent="0.2">
      <c r="A241" s="276"/>
      <c r="B241" s="277"/>
      <c r="C241" s="277"/>
    </row>
    <row r="242" spans="1:3" ht="13.5" customHeight="1" x14ac:dyDescent="0.2">
      <c r="A242" s="276"/>
      <c r="B242" s="277"/>
      <c r="C242" s="277"/>
    </row>
    <row r="243" spans="1:3" ht="13.5" customHeight="1" x14ac:dyDescent="0.2">
      <c r="A243" s="276"/>
      <c r="B243" s="277"/>
      <c r="C243" s="277"/>
    </row>
    <row r="244" spans="1:3" ht="13.5" customHeight="1" x14ac:dyDescent="0.2">
      <c r="A244" s="276"/>
      <c r="B244" s="277"/>
      <c r="C244" s="277"/>
    </row>
    <row r="245" spans="1:3" ht="13.5" customHeight="1" x14ac:dyDescent="0.2">
      <c r="A245" s="276"/>
      <c r="B245" s="277"/>
      <c r="C245" s="277"/>
    </row>
    <row r="246" spans="1:3" ht="13.5" customHeight="1" x14ac:dyDescent="0.2">
      <c r="A246" s="276"/>
      <c r="B246" s="277"/>
      <c r="C246" s="277"/>
    </row>
    <row r="247" spans="1:3" ht="13.5" customHeight="1" x14ac:dyDescent="0.2">
      <c r="A247" s="276"/>
      <c r="B247" s="277"/>
      <c r="C247" s="277"/>
    </row>
    <row r="248" spans="1:3" ht="13.5" customHeight="1" x14ac:dyDescent="0.2">
      <c r="A248" s="276"/>
      <c r="B248" s="277"/>
      <c r="C248" s="277"/>
    </row>
    <row r="249" spans="1:3" ht="13.5" customHeight="1" x14ac:dyDescent="0.2">
      <c r="A249" s="276"/>
      <c r="B249" s="277"/>
      <c r="C249" s="277"/>
    </row>
    <row r="250" spans="1:3" ht="13.5" customHeight="1" x14ac:dyDescent="0.2">
      <c r="A250" s="276"/>
      <c r="B250" s="277"/>
      <c r="C250" s="277"/>
    </row>
    <row r="251" spans="1:3" ht="13.5" customHeight="1" x14ac:dyDescent="0.2">
      <c r="A251" s="276"/>
      <c r="B251" s="277"/>
      <c r="C251" s="277"/>
    </row>
    <row r="252" spans="1:3" ht="13.5" customHeight="1" x14ac:dyDescent="0.2">
      <c r="A252" s="276"/>
      <c r="B252" s="277"/>
      <c r="C252" s="277"/>
    </row>
    <row r="253" spans="1:3" ht="13.5" customHeight="1" x14ac:dyDescent="0.2">
      <c r="A253" s="276"/>
      <c r="B253" s="277"/>
      <c r="C253" s="277"/>
    </row>
    <row r="254" spans="1:3" ht="13.5" customHeight="1" x14ac:dyDescent="0.2">
      <c r="A254" s="276"/>
      <c r="B254" s="277"/>
      <c r="C254" s="277"/>
    </row>
    <row r="255" spans="1:3" ht="13.5" customHeight="1" x14ac:dyDescent="0.2">
      <c r="A255" s="276"/>
      <c r="B255" s="277"/>
      <c r="C255" s="277"/>
    </row>
    <row r="256" spans="1:3" ht="13.5" customHeight="1" x14ac:dyDescent="0.2">
      <c r="A256" s="276"/>
      <c r="B256" s="277"/>
      <c r="C256" s="277"/>
    </row>
    <row r="257" spans="1:3" ht="13.5" customHeight="1" x14ac:dyDescent="0.2">
      <c r="A257" s="276"/>
      <c r="B257" s="277"/>
      <c r="C257" s="277"/>
    </row>
    <row r="258" spans="1:3" ht="13.5" customHeight="1" x14ac:dyDescent="0.2">
      <c r="A258" s="276"/>
      <c r="B258" s="277"/>
      <c r="C258" s="277"/>
    </row>
    <row r="259" spans="1:3" ht="13.5" customHeight="1" x14ac:dyDescent="0.2">
      <c r="A259" s="276"/>
      <c r="B259" s="277"/>
      <c r="C259" s="277"/>
    </row>
    <row r="260" spans="1:3" ht="13.5" customHeight="1" x14ac:dyDescent="0.2">
      <c r="A260" s="276"/>
      <c r="B260" s="277"/>
      <c r="C260" s="277"/>
    </row>
    <row r="261" spans="1:3" ht="13.5" customHeight="1" x14ac:dyDescent="0.2">
      <c r="A261" s="276"/>
      <c r="B261" s="277"/>
      <c r="C261" s="277"/>
    </row>
    <row r="262" spans="1:3" ht="13.5" customHeight="1" x14ac:dyDescent="0.2">
      <c r="A262" s="276"/>
      <c r="B262" s="277"/>
      <c r="C262" s="277"/>
    </row>
    <row r="263" spans="1:3" ht="13.5" customHeight="1" x14ac:dyDescent="0.2">
      <c r="A263" s="276"/>
      <c r="B263" s="277"/>
      <c r="C263" s="277"/>
    </row>
    <row r="264" spans="1:3" ht="13.5" customHeight="1" x14ac:dyDescent="0.2">
      <c r="A264" s="276"/>
      <c r="B264" s="277"/>
      <c r="C264" s="277"/>
    </row>
    <row r="265" spans="1:3" ht="13.5" customHeight="1" x14ac:dyDescent="0.2">
      <c r="A265" s="276"/>
      <c r="B265" s="277"/>
      <c r="C265" s="277"/>
    </row>
    <row r="266" spans="1:3" ht="13.5" customHeight="1" x14ac:dyDescent="0.2">
      <c r="A266" s="276"/>
      <c r="B266" s="277"/>
      <c r="C266" s="277"/>
    </row>
    <row r="267" spans="1:3" ht="13.5" customHeight="1" x14ac:dyDescent="0.2">
      <c r="A267" s="276"/>
      <c r="B267" s="277"/>
      <c r="C267" s="277"/>
    </row>
    <row r="268" spans="1:3" ht="13.5" customHeight="1" x14ac:dyDescent="0.2">
      <c r="A268" s="276"/>
      <c r="B268" s="277"/>
      <c r="C268" s="277"/>
    </row>
    <row r="269" spans="1:3" ht="13.5" customHeight="1" x14ac:dyDescent="0.2">
      <c r="A269" s="276"/>
      <c r="B269" s="277"/>
      <c r="C269" s="277"/>
    </row>
    <row r="270" spans="1:3" ht="13.5" customHeight="1" x14ac:dyDescent="0.2">
      <c r="A270" s="276"/>
      <c r="B270" s="277"/>
      <c r="C270" s="277"/>
    </row>
    <row r="271" spans="1:3" ht="13.5" customHeight="1" x14ac:dyDescent="0.2">
      <c r="A271" s="276"/>
      <c r="B271" s="277"/>
      <c r="C271" s="277"/>
    </row>
    <row r="272" spans="1:3" ht="13.5" customHeight="1" x14ac:dyDescent="0.2">
      <c r="A272" s="276"/>
      <c r="B272" s="277"/>
      <c r="C272" s="277"/>
    </row>
    <row r="273" spans="1:3" ht="13.5" customHeight="1" x14ac:dyDescent="0.2">
      <c r="A273" s="276"/>
      <c r="B273" s="277"/>
      <c r="C273" s="277"/>
    </row>
    <row r="274" spans="1:3" ht="13.5" customHeight="1" x14ac:dyDescent="0.2">
      <c r="A274" s="276"/>
      <c r="B274" s="277"/>
      <c r="C274" s="277"/>
    </row>
    <row r="275" spans="1:3" ht="13.5" customHeight="1" x14ac:dyDescent="0.2">
      <c r="A275" s="276"/>
      <c r="B275" s="277"/>
      <c r="C275" s="277"/>
    </row>
    <row r="276" spans="1:3" ht="13.5" customHeight="1" x14ac:dyDescent="0.2">
      <c r="A276" s="276"/>
      <c r="B276" s="277"/>
      <c r="C276" s="277"/>
    </row>
    <row r="277" spans="1:3" ht="13.5" customHeight="1" x14ac:dyDescent="0.2">
      <c r="A277" s="276"/>
      <c r="B277" s="277"/>
      <c r="C277" s="277"/>
    </row>
    <row r="278" spans="1:3" ht="13.5" customHeight="1" x14ac:dyDescent="0.2">
      <c r="A278" s="276"/>
      <c r="B278" s="277"/>
      <c r="C278" s="277"/>
    </row>
    <row r="279" spans="1:3" ht="13.5" customHeight="1" x14ac:dyDescent="0.2">
      <c r="A279" s="276"/>
      <c r="B279" s="277"/>
      <c r="C279" s="277"/>
    </row>
    <row r="280" spans="1:3" ht="13.5" customHeight="1" x14ac:dyDescent="0.2">
      <c r="A280" s="276"/>
      <c r="B280" s="277"/>
      <c r="C280" s="277"/>
    </row>
    <row r="281" spans="1:3" ht="13.5" customHeight="1" x14ac:dyDescent="0.2">
      <c r="A281" s="276"/>
      <c r="B281" s="277"/>
      <c r="C281" s="277"/>
    </row>
    <row r="282" spans="1:3" ht="13.5" customHeight="1" x14ac:dyDescent="0.2">
      <c r="A282" s="276"/>
      <c r="B282" s="277"/>
      <c r="C282" s="277"/>
    </row>
    <row r="283" spans="1:3" ht="13.5" customHeight="1" x14ac:dyDescent="0.2">
      <c r="A283" s="276"/>
      <c r="B283" s="277"/>
      <c r="C283" s="277"/>
    </row>
    <row r="284" spans="1:3" ht="13.5" customHeight="1" x14ac:dyDescent="0.2">
      <c r="A284" s="276"/>
      <c r="B284" s="277"/>
      <c r="C284" s="277"/>
    </row>
    <row r="285" spans="1:3" ht="13.5" customHeight="1" x14ac:dyDescent="0.2">
      <c r="A285" s="276"/>
      <c r="B285" s="277"/>
      <c r="C285" s="277"/>
    </row>
    <row r="286" spans="1:3" ht="13.5" customHeight="1" x14ac:dyDescent="0.2">
      <c r="A286" s="276"/>
      <c r="B286" s="277"/>
      <c r="C286" s="277"/>
    </row>
    <row r="287" spans="1:3" ht="13.5" customHeight="1" x14ac:dyDescent="0.2">
      <c r="A287" s="276"/>
      <c r="B287" s="277"/>
      <c r="C287" s="277"/>
    </row>
    <row r="288" spans="1:3" ht="13.5" customHeight="1" x14ac:dyDescent="0.2">
      <c r="A288" s="276"/>
      <c r="B288" s="277"/>
      <c r="C288" s="277"/>
    </row>
    <row r="289" spans="1:3" ht="13.5" customHeight="1" x14ac:dyDescent="0.2">
      <c r="A289" s="276"/>
      <c r="B289" s="277"/>
      <c r="C289" s="277"/>
    </row>
    <row r="290" spans="1:3" ht="13.5" customHeight="1" x14ac:dyDescent="0.2">
      <c r="A290" s="276"/>
      <c r="B290" s="277"/>
      <c r="C290" s="277"/>
    </row>
    <row r="291" spans="1:3" ht="13.5" customHeight="1" x14ac:dyDescent="0.2">
      <c r="A291" s="276"/>
      <c r="B291" s="277"/>
      <c r="C291" s="277"/>
    </row>
    <row r="292" spans="1:3" ht="13.5" customHeight="1" x14ac:dyDescent="0.2">
      <c r="A292" s="276"/>
      <c r="B292" s="277"/>
      <c r="C292" s="277"/>
    </row>
    <row r="293" spans="1:3" ht="13.5" customHeight="1" x14ac:dyDescent="0.2">
      <c r="A293" s="276"/>
      <c r="B293" s="277"/>
      <c r="C293" s="277"/>
    </row>
    <row r="294" spans="1:3" ht="13.5" customHeight="1" x14ac:dyDescent="0.2">
      <c r="A294" s="276"/>
      <c r="B294" s="277"/>
      <c r="C294" s="277"/>
    </row>
    <row r="295" spans="1:3" ht="13.5" customHeight="1" x14ac:dyDescent="0.2">
      <c r="A295" s="276"/>
      <c r="B295" s="277"/>
      <c r="C295" s="283"/>
    </row>
    <row r="296" spans="1:3" ht="13.5" customHeight="1" x14ac:dyDescent="0.2">
      <c r="A296" s="276"/>
      <c r="B296" s="277"/>
      <c r="C296" s="277"/>
    </row>
    <row r="297" spans="1:3" ht="13.5" customHeight="1" x14ac:dyDescent="0.2">
      <c r="A297" s="276"/>
      <c r="B297" s="277"/>
      <c r="C297" s="277"/>
    </row>
    <row r="298" spans="1:3" ht="13.5" customHeight="1" x14ac:dyDescent="0.2">
      <c r="A298" s="276"/>
      <c r="B298" s="277"/>
      <c r="C298" s="277"/>
    </row>
    <row r="299" spans="1:3" ht="13.5" customHeight="1" x14ac:dyDescent="0.2">
      <c r="A299" s="276"/>
      <c r="B299" s="277"/>
      <c r="C299" s="277"/>
    </row>
    <row r="300" spans="1:3" ht="13.5" customHeight="1" x14ac:dyDescent="0.2">
      <c r="A300" s="276"/>
      <c r="B300" s="277"/>
      <c r="C300" s="277"/>
    </row>
    <row r="301" spans="1:3" ht="13.5" customHeight="1" x14ac:dyDescent="0.2">
      <c r="A301" s="276"/>
      <c r="B301" s="277"/>
      <c r="C301" s="277"/>
    </row>
    <row r="302" spans="1:3" ht="13.5" customHeight="1" x14ac:dyDescent="0.2">
      <c r="A302" s="276"/>
      <c r="B302" s="277"/>
      <c r="C302" s="277"/>
    </row>
    <row r="303" spans="1:3" ht="13.5" customHeight="1" x14ac:dyDescent="0.2">
      <c r="A303" s="276"/>
      <c r="B303" s="277"/>
      <c r="C303" s="277"/>
    </row>
    <row r="304" spans="1:3" ht="13.5" customHeight="1" x14ac:dyDescent="0.2">
      <c r="A304" s="276"/>
      <c r="B304" s="277"/>
      <c r="C304" s="277"/>
    </row>
    <row r="305" spans="1:3" ht="13.5" customHeight="1" x14ac:dyDescent="0.2">
      <c r="A305" s="276"/>
      <c r="B305" s="277"/>
      <c r="C305" s="277"/>
    </row>
    <row r="306" spans="1:3" ht="13.5" customHeight="1" x14ac:dyDescent="0.2">
      <c r="A306" s="276"/>
      <c r="B306" s="277"/>
      <c r="C306" s="277"/>
    </row>
    <row r="307" spans="1:3" ht="13.5" customHeight="1" x14ac:dyDescent="0.2">
      <c r="A307" s="276"/>
      <c r="B307" s="277"/>
      <c r="C307" s="277"/>
    </row>
    <row r="308" spans="1:3" ht="13.5" customHeight="1" x14ac:dyDescent="0.2">
      <c r="A308" s="276"/>
      <c r="B308" s="277"/>
      <c r="C308" s="277"/>
    </row>
    <row r="309" spans="1:3" ht="13.5" customHeight="1" x14ac:dyDescent="0.2">
      <c r="A309" s="276"/>
      <c r="B309" s="277"/>
      <c r="C309" s="277"/>
    </row>
    <row r="310" spans="1:3" ht="13.5" customHeight="1" x14ac:dyDescent="0.2">
      <c r="A310" s="276"/>
      <c r="B310" s="277"/>
      <c r="C310" s="277"/>
    </row>
  </sheetData>
  <sheetProtection password="CF6B" sheet="1" objects="1" scenarios="1"/>
  <pageMargins left="0.7" right="0.7" top="0.75" bottom="0.75" header="0.3" footer="0.3"/>
  <pageSetup paperSize="8"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00FF00"/>
  </sheetPr>
  <dimension ref="A1:AE71"/>
  <sheetViews>
    <sheetView showGridLines="0" view="pageBreakPreview" topLeftCell="C1" zoomScale="80" zoomScaleNormal="100" zoomScaleSheetLayoutView="80" workbookViewId="0">
      <selection activeCell="M9" sqref="M9"/>
    </sheetView>
  </sheetViews>
  <sheetFormatPr defaultColWidth="9.140625" defaultRowHeight="12.75" outlineLevelRow="1" x14ac:dyDescent="0.2"/>
  <cols>
    <col min="1" max="1" width="27.140625" style="457" customWidth="1"/>
    <col min="2" max="2" width="55.5703125" style="434" customWidth="1"/>
    <col min="3" max="3" width="0.140625" style="434" customWidth="1"/>
    <col min="4" max="4" width="21.42578125" style="434" customWidth="1"/>
    <col min="5" max="5" width="0.42578125" style="434" hidden="1" customWidth="1"/>
    <col min="6" max="6" width="18.42578125" style="457" customWidth="1"/>
    <col min="7" max="13" width="11.7109375" style="593" customWidth="1"/>
    <col min="14" max="14" width="12.140625" style="593" customWidth="1"/>
    <col min="15" max="15" width="11.7109375" style="593" customWidth="1"/>
    <col min="16" max="16" width="49.5703125" style="434" customWidth="1"/>
    <col min="17" max="25" width="13" style="593" customWidth="1"/>
    <col min="26" max="26" width="56.85546875" style="434" customWidth="1"/>
    <col min="27" max="27" width="18.85546875" style="434" customWidth="1"/>
    <col min="28" max="28" width="72.28515625" style="434" customWidth="1"/>
    <col min="29" max="16384" width="9.140625" style="434"/>
  </cols>
  <sheetData>
    <row r="1" spans="1:31" s="340" customFormat="1" ht="43.5" customHeight="1" x14ac:dyDescent="0.2">
      <c r="A1" s="1729" t="str">
        <f>IF(CoverSheet!J13="","Progress Report","Progress Report with Disbursement Request")</f>
        <v>Progress Report with Disbursement Request</v>
      </c>
      <c r="B1" s="1729"/>
      <c r="C1" s="1729"/>
      <c r="D1" s="1729"/>
      <c r="E1" s="1729"/>
      <c r="F1" s="1729"/>
      <c r="G1" s="1729"/>
      <c r="H1" s="1729"/>
      <c r="I1" s="1729"/>
      <c r="J1" s="601"/>
      <c r="K1" s="602"/>
      <c r="L1" s="602"/>
      <c r="M1" s="602"/>
      <c r="N1" s="602"/>
      <c r="O1" s="602"/>
      <c r="Q1" s="602"/>
      <c r="R1" s="602"/>
      <c r="S1" s="602"/>
      <c r="T1" s="601"/>
      <c r="U1" s="602"/>
      <c r="V1" s="602"/>
      <c r="W1" s="602"/>
      <c r="X1" s="602"/>
      <c r="Y1" s="602"/>
    </row>
    <row r="2" spans="1:31" s="417" customFormat="1" ht="30" customHeight="1" x14ac:dyDescent="0.2">
      <c r="A2" s="501" t="s">
        <v>1107</v>
      </c>
      <c r="B2" s="440"/>
      <c r="C2" s="440"/>
      <c r="D2" s="440"/>
      <c r="E2" s="440"/>
      <c r="F2" s="598"/>
      <c r="G2" s="594"/>
      <c r="H2" s="594"/>
      <c r="I2" s="594"/>
      <c r="J2" s="594"/>
      <c r="K2" s="594"/>
      <c r="L2" s="594"/>
      <c r="M2" s="594"/>
      <c r="N2" s="594"/>
      <c r="O2" s="594"/>
      <c r="P2" s="440"/>
      <c r="Q2" s="594"/>
      <c r="R2" s="594"/>
      <c r="S2" s="594"/>
      <c r="T2" s="594"/>
      <c r="U2" s="594"/>
      <c r="V2" s="594"/>
      <c r="W2" s="594"/>
      <c r="X2" s="594"/>
      <c r="Y2" s="594"/>
      <c r="Z2" s="440"/>
      <c r="AA2" s="440"/>
      <c r="AB2" s="440"/>
      <c r="AC2" s="440"/>
      <c r="AD2" s="440"/>
      <c r="AE2" s="440"/>
    </row>
    <row r="3" spans="1:31" ht="16.5" customHeight="1" thickBot="1" x14ac:dyDescent="0.25">
      <c r="A3" s="455"/>
      <c r="B3" s="453"/>
      <c r="C3" s="453"/>
      <c r="D3" s="453"/>
      <c r="E3" s="453"/>
      <c r="F3" s="455"/>
      <c r="G3" s="442"/>
      <c r="H3" s="442"/>
      <c r="I3" s="442"/>
      <c r="J3" s="442"/>
      <c r="K3" s="442"/>
      <c r="L3" s="442"/>
      <c r="M3" s="442"/>
      <c r="N3" s="442"/>
      <c r="O3" s="442"/>
      <c r="P3" s="453"/>
      <c r="Q3" s="442"/>
      <c r="R3" s="442"/>
      <c r="S3" s="442"/>
      <c r="T3" s="442"/>
      <c r="U3" s="442"/>
    </row>
    <row r="4" spans="1:31" ht="39" customHeight="1" x14ac:dyDescent="0.2">
      <c r="A4" s="1734" t="s">
        <v>1112</v>
      </c>
      <c r="B4" s="1735"/>
      <c r="C4" s="1735"/>
      <c r="D4" s="1735"/>
      <c r="E4" s="1735"/>
      <c r="F4" s="1735"/>
      <c r="G4" s="1735"/>
      <c r="H4" s="1735"/>
      <c r="I4" s="1735"/>
      <c r="J4" s="1735"/>
      <c r="K4" s="1735"/>
      <c r="L4" s="1735"/>
      <c r="M4" s="1735"/>
      <c r="N4" s="1735"/>
      <c r="O4" s="1735"/>
      <c r="P4" s="1736"/>
      <c r="Q4" s="1732" t="s">
        <v>1148</v>
      </c>
      <c r="R4" s="1733"/>
      <c r="S4" s="1733"/>
      <c r="T4" s="1733"/>
      <c r="U4" s="1733"/>
      <c r="V4" s="1733"/>
      <c r="W4" s="1733"/>
      <c r="X4" s="1733"/>
      <c r="Y4" s="1733"/>
      <c r="Z4" s="1733"/>
      <c r="AA4" s="1730" t="s">
        <v>985</v>
      </c>
      <c r="AB4" s="1731"/>
    </row>
    <row r="5" spans="1:31" ht="29.25" customHeight="1" x14ac:dyDescent="0.2">
      <c r="A5" s="1744" t="s">
        <v>290</v>
      </c>
      <c r="B5" s="1685" t="s">
        <v>977</v>
      </c>
      <c r="C5" s="1685"/>
      <c r="D5" s="1685" t="s">
        <v>934</v>
      </c>
      <c r="E5" s="1685"/>
      <c r="F5" s="917" t="s">
        <v>29</v>
      </c>
      <c r="G5" s="1685" t="s">
        <v>976</v>
      </c>
      <c r="H5" s="1747"/>
      <c r="I5" s="1747"/>
      <c r="J5" s="1747"/>
      <c r="K5" s="1747"/>
      <c r="L5" s="1685" t="s">
        <v>903</v>
      </c>
      <c r="M5" s="1685"/>
      <c r="N5" s="1685"/>
      <c r="O5" s="1685"/>
      <c r="P5" s="1748" t="s">
        <v>94</v>
      </c>
      <c r="Q5" s="1741" t="s">
        <v>976</v>
      </c>
      <c r="R5" s="1742"/>
      <c r="S5" s="1742"/>
      <c r="T5" s="1742"/>
      <c r="U5" s="1742"/>
      <c r="V5" s="1740" t="s">
        <v>975</v>
      </c>
      <c r="W5" s="1741"/>
      <c r="X5" s="1741"/>
      <c r="Y5" s="1741"/>
      <c r="Z5" s="1741" t="s">
        <v>94</v>
      </c>
      <c r="AA5" s="1672" t="s">
        <v>1166</v>
      </c>
      <c r="AB5" s="1738" t="s">
        <v>1169</v>
      </c>
    </row>
    <row r="6" spans="1:31" ht="72" customHeight="1" thickBot="1" x14ac:dyDescent="0.25">
      <c r="A6" s="1745"/>
      <c r="B6" s="1746"/>
      <c r="C6" s="1728"/>
      <c r="D6" s="1746"/>
      <c r="E6" s="1728"/>
      <c r="F6" s="922" t="s">
        <v>1182</v>
      </c>
      <c r="G6" s="607" t="s">
        <v>937</v>
      </c>
      <c r="H6" s="607" t="s">
        <v>938</v>
      </c>
      <c r="I6" s="607" t="s">
        <v>939</v>
      </c>
      <c r="J6" s="607" t="s">
        <v>110</v>
      </c>
      <c r="K6" s="607" t="s">
        <v>904</v>
      </c>
      <c r="L6" s="607" t="s">
        <v>937</v>
      </c>
      <c r="M6" s="607" t="s">
        <v>938</v>
      </c>
      <c r="N6" s="607" t="s">
        <v>939</v>
      </c>
      <c r="O6" s="607" t="s">
        <v>904</v>
      </c>
      <c r="P6" s="1749"/>
      <c r="Q6" s="608" t="s">
        <v>937</v>
      </c>
      <c r="R6" s="608" t="s">
        <v>938</v>
      </c>
      <c r="S6" s="608" t="s">
        <v>939</v>
      </c>
      <c r="T6" s="608" t="s">
        <v>110</v>
      </c>
      <c r="U6" s="608" t="s">
        <v>904</v>
      </c>
      <c r="V6" s="655" t="s">
        <v>937</v>
      </c>
      <c r="W6" s="608" t="s">
        <v>938</v>
      </c>
      <c r="X6" s="608" t="s">
        <v>939</v>
      </c>
      <c r="Y6" s="608" t="s">
        <v>904</v>
      </c>
      <c r="Z6" s="1743"/>
      <c r="AA6" s="1737"/>
      <c r="AB6" s="1739"/>
    </row>
    <row r="7" spans="1:31" ht="57" customHeight="1" x14ac:dyDescent="0.2">
      <c r="A7" s="651" t="str">
        <f>IFERROR(VLOOKUP(B7,CoverageDisaggregationData!$B$4:$F$38,5,FALSE)," ")</f>
        <v>Treatment, care and support</v>
      </c>
      <c r="B7" s="652" t="s">
        <v>657</v>
      </c>
      <c r="C7" s="907" t="str">
        <f>IFERROR(VLOOKUP(B7,CoverageDisaggregationData!$B$3:$C$37,2,FALSE)," ")</f>
        <v>TCS1a</v>
      </c>
      <c r="D7" s="909" t="s">
        <v>850</v>
      </c>
      <c r="E7" s="652" t="str">
        <f>SUBSTITUTE(SUBSTITUTE(SUBSTITUTE(CONCATENATE($C7,$D7)," ",""),"/",""),"-","")</f>
        <v>TCS1aSex</v>
      </c>
      <c r="F7" s="909" t="s">
        <v>860</v>
      </c>
      <c r="G7" s="909">
        <v>2068</v>
      </c>
      <c r="H7" s="909">
        <v>7040</v>
      </c>
      <c r="I7" s="924">
        <v>0.29375000000000001</v>
      </c>
      <c r="J7" s="909">
        <v>2015</v>
      </c>
      <c r="K7" s="909" t="s">
        <v>948</v>
      </c>
      <c r="L7" s="909">
        <v>2477</v>
      </c>
      <c r="M7" s="909">
        <v>9600</v>
      </c>
      <c r="N7" s="910">
        <f>IFERROR(L7/M7,"")</f>
        <v>0.25802083333333331</v>
      </c>
      <c r="O7" s="909" t="s">
        <v>948</v>
      </c>
      <c r="P7" s="893" t="s">
        <v>1445</v>
      </c>
      <c r="Q7" s="604"/>
      <c r="R7" s="604"/>
      <c r="S7" s="926" t="str">
        <f>IFERROR(Q7/R7,"")</f>
        <v/>
      </c>
      <c r="T7" s="604"/>
      <c r="U7" s="604"/>
      <c r="V7" s="654"/>
      <c r="W7" s="604"/>
      <c r="X7" s="653" t="str">
        <f>IFERROR(V7/W7,"")</f>
        <v/>
      </c>
      <c r="Y7" s="604"/>
      <c r="Z7" s="700"/>
      <c r="AA7" s="656" t="str">
        <f>X7</f>
        <v/>
      </c>
      <c r="AB7" s="657"/>
    </row>
    <row r="8" spans="1:31" ht="57" customHeight="1" x14ac:dyDescent="0.2">
      <c r="A8" s="651" t="str">
        <f>IFERROR(VLOOKUP(B8,CoverageDisaggregationData!$B$4:$F$38,5,FALSE)," ")</f>
        <v>Treatment, care and support</v>
      </c>
      <c r="B8" s="606" t="s">
        <v>657</v>
      </c>
      <c r="C8" s="907" t="str">
        <f>IFERROR(VLOOKUP(B8,CoverageDisaggregationData!$B$3:$C$37,2,FALSE)," ")</f>
        <v>TCS1a</v>
      </c>
      <c r="D8" s="909" t="s">
        <v>850</v>
      </c>
      <c r="E8" s="606" t="str">
        <f t="shared" ref="E8:E14" si="0">SUBSTITUTE(SUBSTITUTE(SUBSTITUTE(CONCATENATE($C8,$D8)," ",""),"/",""),"-","")</f>
        <v>TCS1aSex</v>
      </c>
      <c r="F8" s="909" t="s">
        <v>861</v>
      </c>
      <c r="G8" s="911">
        <v>976</v>
      </c>
      <c r="H8" s="911">
        <v>7040</v>
      </c>
      <c r="I8" s="925">
        <v>0.13863636363636364</v>
      </c>
      <c r="J8" s="911">
        <v>2015</v>
      </c>
      <c r="K8" s="909" t="s">
        <v>948</v>
      </c>
      <c r="L8" s="911">
        <v>1161</v>
      </c>
      <c r="M8" s="911">
        <v>9600</v>
      </c>
      <c r="N8" s="912">
        <f t="shared" ref="N8:N59" si="1">IFERROR(L8/M8,"")</f>
        <v>0.1209375</v>
      </c>
      <c r="O8" s="909" t="s">
        <v>948</v>
      </c>
      <c r="P8" s="894" t="s">
        <v>1445</v>
      </c>
      <c r="Q8" s="603"/>
      <c r="R8" s="603"/>
      <c r="S8" s="927" t="str">
        <f t="shared" ref="S8:S59" si="2">IFERROR(Q8/R8,"")</f>
        <v/>
      </c>
      <c r="T8" s="603"/>
      <c r="U8" s="604"/>
      <c r="V8" s="605"/>
      <c r="W8" s="603"/>
      <c r="X8" s="641" t="str">
        <f t="shared" ref="X8:X59" si="3">IFERROR(V8/W8,"")</f>
        <v/>
      </c>
      <c r="Y8" s="604"/>
      <c r="Z8" s="750"/>
      <c r="AA8" s="656" t="str">
        <f t="shared" ref="AA8:AA59" si="4">X8</f>
        <v/>
      </c>
      <c r="AB8" s="658"/>
    </row>
    <row r="9" spans="1:31" ht="57" customHeight="1" x14ac:dyDescent="0.2">
      <c r="A9" s="651" t="str">
        <f>IFERROR(VLOOKUP(B9,CoverageDisaggregationData!$B$4:$F$38,5,FALSE)," ")</f>
        <v>Treatment, care and support</v>
      </c>
      <c r="B9" s="606" t="s">
        <v>657</v>
      </c>
      <c r="C9" s="907" t="str">
        <f>IFERROR(VLOOKUP(B9,CoverageDisaggregationData!$B$3:$C$37,2,FALSE)," ")</f>
        <v>TCS1a</v>
      </c>
      <c r="D9" s="909" t="s">
        <v>853</v>
      </c>
      <c r="E9" s="606"/>
      <c r="F9" s="909" t="s">
        <v>880</v>
      </c>
      <c r="G9" s="911">
        <v>53</v>
      </c>
      <c r="H9" s="911">
        <v>7040</v>
      </c>
      <c r="I9" s="925">
        <v>7.5284090909090908E-3</v>
      </c>
      <c r="J9" s="911">
        <v>2015</v>
      </c>
      <c r="K9" s="909" t="s">
        <v>948</v>
      </c>
      <c r="L9" s="911">
        <v>46</v>
      </c>
      <c r="M9" s="911">
        <v>9600</v>
      </c>
      <c r="N9" s="912">
        <f t="shared" si="1"/>
        <v>4.7916666666666663E-3</v>
      </c>
      <c r="O9" s="909" t="s">
        <v>948</v>
      </c>
      <c r="P9" s="894" t="s">
        <v>1445</v>
      </c>
      <c r="Q9" s="603"/>
      <c r="R9" s="603"/>
      <c r="S9" s="927" t="str">
        <f t="shared" si="2"/>
        <v/>
      </c>
      <c r="T9" s="603"/>
      <c r="U9" s="604"/>
      <c r="V9" s="605"/>
      <c r="W9" s="603"/>
      <c r="X9" s="641" t="str">
        <f t="shared" si="3"/>
        <v/>
      </c>
      <c r="Y9" s="604"/>
      <c r="Z9" s="750"/>
      <c r="AA9" s="656" t="str">
        <f t="shared" si="4"/>
        <v/>
      </c>
      <c r="AB9" s="658"/>
    </row>
    <row r="10" spans="1:31" ht="57" customHeight="1" x14ac:dyDescent="0.2">
      <c r="A10" s="651" t="str">
        <f>IFERROR(VLOOKUP(B10,CoverageDisaggregationData!$B$4:$F$38,5,FALSE)," ")</f>
        <v>Treatment, care and support</v>
      </c>
      <c r="B10" s="606" t="s">
        <v>657</v>
      </c>
      <c r="C10" s="907" t="str">
        <f>IFERROR(VLOOKUP(B10,CoverageDisaggregationData!$B$3:$C$37,2,FALSE)," ")</f>
        <v>TCS1a</v>
      </c>
      <c r="D10" s="909" t="s">
        <v>853</v>
      </c>
      <c r="E10" s="606" t="str">
        <f t="shared" si="0"/>
        <v>TCS1aAge</v>
      </c>
      <c r="F10" s="909" t="s">
        <v>881</v>
      </c>
      <c r="G10" s="911">
        <v>2991</v>
      </c>
      <c r="H10" s="911">
        <v>7040</v>
      </c>
      <c r="I10" s="925">
        <v>0.42485795454545455</v>
      </c>
      <c r="J10" s="911">
        <v>2015</v>
      </c>
      <c r="K10" s="909" t="s">
        <v>948</v>
      </c>
      <c r="L10" s="911">
        <v>3592</v>
      </c>
      <c r="M10" s="911">
        <v>9600</v>
      </c>
      <c r="N10" s="912">
        <f t="shared" si="1"/>
        <v>0.37416666666666665</v>
      </c>
      <c r="O10" s="909" t="s">
        <v>948</v>
      </c>
      <c r="P10" s="894" t="s">
        <v>1445</v>
      </c>
      <c r="Q10" s="603"/>
      <c r="R10" s="603"/>
      <c r="S10" s="927" t="str">
        <f t="shared" si="2"/>
        <v/>
      </c>
      <c r="T10" s="603"/>
      <c r="U10" s="604"/>
      <c r="V10" s="605"/>
      <c r="W10" s="603"/>
      <c r="X10" s="641" t="str">
        <f t="shared" si="3"/>
        <v/>
      </c>
      <c r="Y10" s="604"/>
      <c r="Z10" s="750"/>
      <c r="AA10" s="656" t="str">
        <f t="shared" si="4"/>
        <v/>
      </c>
      <c r="AB10" s="658"/>
    </row>
    <row r="11" spans="1:31" ht="57" customHeight="1" x14ac:dyDescent="0.2">
      <c r="A11" s="651" t="str">
        <f>IFERROR(VLOOKUP(B11,CoverageDisaggregationData!$B$4:$F$38,5,FALSE)," ")</f>
        <v>Treatment, care and support</v>
      </c>
      <c r="B11" s="606" t="s">
        <v>657</v>
      </c>
      <c r="C11" s="907" t="str">
        <f>IFERROR(VLOOKUP(B11,CoverageDisaggregationData!$B$3:$C$37,2,FALSE)," ")</f>
        <v>TCS1a</v>
      </c>
      <c r="D11" s="909" t="s">
        <v>1442</v>
      </c>
      <c r="E11" s="606" t="str">
        <f t="shared" si="0"/>
        <v>TCS1aKAP</v>
      </c>
      <c r="F11" s="909" t="s">
        <v>1443</v>
      </c>
      <c r="G11" s="911">
        <v>319</v>
      </c>
      <c r="H11" s="911">
        <v>7040</v>
      </c>
      <c r="I11" s="925">
        <v>4.5312499999999999E-2</v>
      </c>
      <c r="J11" s="911">
        <v>2015</v>
      </c>
      <c r="K11" s="909" t="s">
        <v>948</v>
      </c>
      <c r="L11" s="911">
        <v>373</v>
      </c>
      <c r="M11" s="911">
        <v>9600</v>
      </c>
      <c r="N11" s="912">
        <f t="shared" si="1"/>
        <v>3.8854166666666669E-2</v>
      </c>
      <c r="O11" s="909" t="s">
        <v>948</v>
      </c>
      <c r="P11" s="894" t="s">
        <v>1445</v>
      </c>
      <c r="Q11" s="603"/>
      <c r="R11" s="603"/>
      <c r="S11" s="927" t="str">
        <f t="shared" si="2"/>
        <v/>
      </c>
      <c r="T11" s="603"/>
      <c r="U11" s="604"/>
      <c r="V11" s="605"/>
      <c r="W11" s="603"/>
      <c r="X11" s="641" t="str">
        <f t="shared" si="3"/>
        <v/>
      </c>
      <c r="Y11" s="604"/>
      <c r="Z11" s="750"/>
      <c r="AA11" s="656" t="str">
        <f t="shared" si="4"/>
        <v/>
      </c>
      <c r="AB11" s="658"/>
    </row>
    <row r="12" spans="1:31" ht="57" customHeight="1" x14ac:dyDescent="0.2">
      <c r="A12" s="651" t="str">
        <f>IFERROR(VLOOKUP(B12,CoverageDisaggregationData!$B$4:$F$38,5,FALSE)," ")</f>
        <v>Treatment, care and support</v>
      </c>
      <c r="B12" s="606" t="s">
        <v>657</v>
      </c>
      <c r="C12" s="907" t="str">
        <f>IFERROR(VLOOKUP(B12,CoverageDisaggregationData!$B$3:$C$37,2,FALSE)," ")</f>
        <v>TCS1a</v>
      </c>
      <c r="D12" s="909" t="s">
        <v>1442</v>
      </c>
      <c r="E12" s="606" t="str">
        <f t="shared" si="0"/>
        <v>TCS1aKAP</v>
      </c>
      <c r="F12" s="909" t="s">
        <v>1444</v>
      </c>
      <c r="G12" s="911">
        <v>1162</v>
      </c>
      <c r="H12" s="911">
        <v>7040</v>
      </c>
      <c r="I12" s="925">
        <v>0.16505681818181819</v>
      </c>
      <c r="J12" s="911">
        <v>2015</v>
      </c>
      <c r="K12" s="909" t="s">
        <v>948</v>
      </c>
      <c r="L12" s="911">
        <v>1336</v>
      </c>
      <c r="M12" s="911">
        <v>9600</v>
      </c>
      <c r="N12" s="912">
        <f t="shared" si="1"/>
        <v>0.13916666666666666</v>
      </c>
      <c r="O12" s="909" t="s">
        <v>948</v>
      </c>
      <c r="P12" s="894" t="s">
        <v>1445</v>
      </c>
      <c r="Q12" s="603"/>
      <c r="R12" s="603"/>
      <c r="S12" s="927" t="str">
        <f t="shared" si="2"/>
        <v/>
      </c>
      <c r="T12" s="603"/>
      <c r="U12" s="604"/>
      <c r="V12" s="605"/>
      <c r="W12" s="603"/>
      <c r="X12" s="641" t="str">
        <f t="shared" si="3"/>
        <v/>
      </c>
      <c r="Y12" s="604"/>
      <c r="Z12" s="750"/>
      <c r="AA12" s="656" t="str">
        <f t="shared" si="4"/>
        <v/>
      </c>
      <c r="AB12" s="658"/>
    </row>
    <row r="13" spans="1:31" ht="55.5" hidden="1" customHeight="1" x14ac:dyDescent="0.2">
      <c r="A13" s="651" t="str">
        <f>IFERROR(VLOOKUP(B13,CoverageDisaggregationData!$B$4:$F$38,5,FALSE)," ")</f>
        <v xml:space="preserve"> </v>
      </c>
      <c r="B13" s="606"/>
      <c r="C13" s="907" t="str">
        <f>IFERROR(VLOOKUP(B13,CoverageDisaggregationData!$B$3:$C$37,2,FALSE)," ")</f>
        <v xml:space="preserve"> </v>
      </c>
      <c r="D13" s="652"/>
      <c r="E13" s="606" t="str">
        <f t="shared" si="0"/>
        <v/>
      </c>
      <c r="F13" s="652"/>
      <c r="G13" s="911"/>
      <c r="H13" s="911"/>
      <c r="I13" s="925" t="str">
        <f t="shared" ref="I13:I59" si="5">IFERROR(G13/H13,"")</f>
        <v/>
      </c>
      <c r="J13" s="911"/>
      <c r="K13" s="909"/>
      <c r="L13" s="911"/>
      <c r="M13" s="911"/>
      <c r="N13" s="912" t="str">
        <f t="shared" si="1"/>
        <v/>
      </c>
      <c r="O13" s="909"/>
      <c r="P13" s="894"/>
      <c r="Q13" s="603"/>
      <c r="R13" s="603"/>
      <c r="S13" s="927" t="str">
        <f t="shared" si="2"/>
        <v/>
      </c>
      <c r="T13" s="603"/>
      <c r="U13" s="604"/>
      <c r="V13" s="605"/>
      <c r="W13" s="603"/>
      <c r="X13" s="641" t="str">
        <f t="shared" si="3"/>
        <v/>
      </c>
      <c r="Y13" s="604"/>
      <c r="Z13" s="750"/>
      <c r="AA13" s="656" t="str">
        <f t="shared" si="4"/>
        <v/>
      </c>
      <c r="AB13" s="658"/>
    </row>
    <row r="14" spans="1:31" ht="55.5" hidden="1" customHeight="1" x14ac:dyDescent="0.2">
      <c r="A14" s="651" t="str">
        <f>IFERROR(VLOOKUP(B14,CoverageDisaggregationData!$B$4:$F$38,5,FALSE)," ")</f>
        <v xml:space="preserve"> </v>
      </c>
      <c r="B14" s="606"/>
      <c r="C14" s="907" t="str">
        <f>IFERROR(VLOOKUP(B14,CoverageDisaggregationData!$B$3:$C$37,2,FALSE)," ")</f>
        <v xml:space="preserve"> </v>
      </c>
      <c r="D14" s="652"/>
      <c r="E14" s="606" t="str">
        <f t="shared" si="0"/>
        <v/>
      </c>
      <c r="F14" s="652"/>
      <c r="G14" s="911"/>
      <c r="H14" s="911"/>
      <c r="I14" s="925" t="str">
        <f t="shared" si="5"/>
        <v/>
      </c>
      <c r="J14" s="911"/>
      <c r="K14" s="909"/>
      <c r="L14" s="911"/>
      <c r="M14" s="911"/>
      <c r="N14" s="912" t="str">
        <f t="shared" si="1"/>
        <v/>
      </c>
      <c r="O14" s="909"/>
      <c r="P14" s="894"/>
      <c r="Q14" s="603"/>
      <c r="R14" s="603"/>
      <c r="S14" s="927" t="str">
        <f t="shared" si="2"/>
        <v/>
      </c>
      <c r="T14" s="603"/>
      <c r="U14" s="604"/>
      <c r="V14" s="605"/>
      <c r="W14" s="603"/>
      <c r="X14" s="641" t="str">
        <f t="shared" si="3"/>
        <v/>
      </c>
      <c r="Y14" s="604"/>
      <c r="Z14" s="750"/>
      <c r="AA14" s="656" t="str">
        <f t="shared" si="4"/>
        <v/>
      </c>
      <c r="AB14" s="658"/>
    </row>
    <row r="15" spans="1:31" ht="57" hidden="1" customHeight="1" x14ac:dyDescent="0.2">
      <c r="A15" s="651" t="str">
        <f>IFERROR(VLOOKUP(B15,CoverageDisaggregationData!$B$4:$F$38,5,FALSE)," ")</f>
        <v xml:space="preserve"> </v>
      </c>
      <c r="B15" s="606"/>
      <c r="C15" s="907" t="str">
        <f>IFERROR(VLOOKUP(B15,CoverageDisaggregationData!$B$3:$C$37,2,FALSE)," ")</f>
        <v xml:space="preserve"> </v>
      </c>
      <c r="D15" s="652"/>
      <c r="E15" s="606" t="str">
        <f t="shared" ref="E15:E68" si="6">SUBSTITUTE(SUBSTITUTE(SUBSTITUTE(CONCATENATE($C15,$D15)," ",""),"/",""),"-","")</f>
        <v/>
      </c>
      <c r="F15" s="652"/>
      <c r="G15" s="911"/>
      <c r="H15" s="911"/>
      <c r="I15" s="925" t="str">
        <f t="shared" si="5"/>
        <v/>
      </c>
      <c r="J15" s="911"/>
      <c r="K15" s="909"/>
      <c r="L15" s="911"/>
      <c r="M15" s="911"/>
      <c r="N15" s="912" t="str">
        <f t="shared" si="1"/>
        <v/>
      </c>
      <c r="O15" s="909"/>
      <c r="P15" s="894"/>
      <c r="Q15" s="603"/>
      <c r="R15" s="603"/>
      <c r="S15" s="927" t="str">
        <f t="shared" si="2"/>
        <v/>
      </c>
      <c r="T15" s="603"/>
      <c r="U15" s="604"/>
      <c r="V15" s="605"/>
      <c r="W15" s="603"/>
      <c r="X15" s="641" t="str">
        <f t="shared" si="3"/>
        <v/>
      </c>
      <c r="Y15" s="604"/>
      <c r="Z15" s="750"/>
      <c r="AA15" s="656" t="str">
        <f t="shared" si="4"/>
        <v/>
      </c>
      <c r="AB15" s="658"/>
    </row>
    <row r="16" spans="1:31" ht="57" hidden="1" customHeight="1" x14ac:dyDescent="0.2">
      <c r="A16" s="651" t="str">
        <f>IFERROR(VLOOKUP(B16,CoverageDisaggregationData!$B$4:$F$38,5,FALSE)," ")</f>
        <v xml:space="preserve"> </v>
      </c>
      <c r="B16" s="606"/>
      <c r="C16" s="907" t="str">
        <f>IFERROR(VLOOKUP(B16,CoverageDisaggregationData!$B$3:$C$37,2,FALSE)," ")</f>
        <v xml:space="preserve"> </v>
      </c>
      <c r="D16" s="652"/>
      <c r="E16" s="606" t="str">
        <f t="shared" si="6"/>
        <v/>
      </c>
      <c r="F16" s="652"/>
      <c r="G16" s="911"/>
      <c r="H16" s="911"/>
      <c r="I16" s="925" t="str">
        <f t="shared" si="5"/>
        <v/>
      </c>
      <c r="J16" s="911"/>
      <c r="K16" s="909"/>
      <c r="L16" s="911"/>
      <c r="M16" s="911"/>
      <c r="N16" s="912" t="str">
        <f t="shared" si="1"/>
        <v/>
      </c>
      <c r="O16" s="909"/>
      <c r="P16" s="894"/>
      <c r="Q16" s="603"/>
      <c r="R16" s="603"/>
      <c r="S16" s="927" t="str">
        <f t="shared" si="2"/>
        <v/>
      </c>
      <c r="T16" s="603"/>
      <c r="U16" s="604"/>
      <c r="V16" s="605"/>
      <c r="W16" s="603"/>
      <c r="X16" s="641" t="str">
        <f t="shared" si="3"/>
        <v/>
      </c>
      <c r="Y16" s="604"/>
      <c r="Z16" s="750"/>
      <c r="AA16" s="656" t="str">
        <f t="shared" si="4"/>
        <v/>
      </c>
      <c r="AB16" s="658"/>
    </row>
    <row r="17" spans="1:28" ht="57" hidden="1" customHeight="1" x14ac:dyDescent="0.2">
      <c r="A17" s="651" t="str">
        <f>IFERROR(VLOOKUP(B17,CoverageDisaggregationData!$B$4:$F$38,5,FALSE)," ")</f>
        <v xml:space="preserve"> </v>
      </c>
      <c r="B17" s="606"/>
      <c r="C17" s="907" t="str">
        <f>IFERROR(VLOOKUP(B17,CoverageDisaggregationData!$B$3:$C$37,2,FALSE)," ")</f>
        <v xml:space="preserve"> </v>
      </c>
      <c r="D17" s="652"/>
      <c r="E17" s="606" t="str">
        <f t="shared" si="6"/>
        <v/>
      </c>
      <c r="F17" s="652"/>
      <c r="G17" s="911"/>
      <c r="H17" s="911"/>
      <c r="I17" s="925" t="str">
        <f t="shared" si="5"/>
        <v/>
      </c>
      <c r="J17" s="911"/>
      <c r="K17" s="909"/>
      <c r="L17" s="911"/>
      <c r="M17" s="911"/>
      <c r="N17" s="912" t="str">
        <f t="shared" si="1"/>
        <v/>
      </c>
      <c r="O17" s="909"/>
      <c r="P17" s="894"/>
      <c r="Q17" s="603"/>
      <c r="R17" s="603"/>
      <c r="S17" s="927" t="str">
        <f t="shared" si="2"/>
        <v/>
      </c>
      <c r="T17" s="603"/>
      <c r="U17" s="604"/>
      <c r="V17" s="605"/>
      <c r="W17" s="603"/>
      <c r="X17" s="641" t="str">
        <f t="shared" si="3"/>
        <v/>
      </c>
      <c r="Y17" s="604"/>
      <c r="Z17" s="750"/>
      <c r="AA17" s="656" t="str">
        <f t="shared" si="4"/>
        <v/>
      </c>
      <c r="AB17" s="658"/>
    </row>
    <row r="18" spans="1:28" ht="57" hidden="1" customHeight="1" outlineLevel="1" x14ac:dyDescent="0.2">
      <c r="A18" s="651" t="str">
        <f>IFERROR(VLOOKUP(B18,CoverageDisaggregationData!$B$4:$F$38,5,FALSE)," ")</f>
        <v xml:space="preserve"> </v>
      </c>
      <c r="B18" s="606"/>
      <c r="C18" s="907" t="str">
        <f>IFERROR(VLOOKUP(B18,CoverageDisaggregationData!$B$3:$C$37,2,FALSE)," ")</f>
        <v xml:space="preserve"> </v>
      </c>
      <c r="D18" s="652"/>
      <c r="E18" s="606" t="str">
        <f t="shared" si="6"/>
        <v/>
      </c>
      <c r="F18" s="652"/>
      <c r="G18" s="911"/>
      <c r="H18" s="911"/>
      <c r="I18" s="925" t="str">
        <f t="shared" si="5"/>
        <v/>
      </c>
      <c r="J18" s="911"/>
      <c r="K18" s="909"/>
      <c r="L18" s="911"/>
      <c r="M18" s="911"/>
      <c r="N18" s="912" t="str">
        <f t="shared" si="1"/>
        <v/>
      </c>
      <c r="O18" s="909"/>
      <c r="P18" s="894"/>
      <c r="Q18" s="603"/>
      <c r="R18" s="603"/>
      <c r="S18" s="927" t="str">
        <f t="shared" si="2"/>
        <v/>
      </c>
      <c r="T18" s="603"/>
      <c r="U18" s="604"/>
      <c r="V18" s="605"/>
      <c r="W18" s="603"/>
      <c r="X18" s="641" t="str">
        <f t="shared" si="3"/>
        <v/>
      </c>
      <c r="Y18" s="604"/>
      <c r="Z18" s="750"/>
      <c r="AA18" s="656" t="str">
        <f t="shared" si="4"/>
        <v/>
      </c>
      <c r="AB18" s="658"/>
    </row>
    <row r="19" spans="1:28" ht="57" hidden="1" customHeight="1" outlineLevel="1" x14ac:dyDescent="0.2">
      <c r="A19" s="651" t="str">
        <f>IFERROR(VLOOKUP(B19,CoverageDisaggregationData!$B$4:$F$38,5,FALSE)," ")</f>
        <v xml:space="preserve"> </v>
      </c>
      <c r="B19" s="606"/>
      <c r="C19" s="907" t="str">
        <f>IFERROR(VLOOKUP(B19,CoverageDisaggregationData!$B$3:$C$37,2,FALSE)," ")</f>
        <v xml:space="preserve"> </v>
      </c>
      <c r="D19" s="652"/>
      <c r="E19" s="606" t="str">
        <f t="shared" si="6"/>
        <v/>
      </c>
      <c r="F19" s="652"/>
      <c r="G19" s="911"/>
      <c r="H19" s="911"/>
      <c r="I19" s="925" t="str">
        <f t="shared" si="5"/>
        <v/>
      </c>
      <c r="J19" s="911"/>
      <c r="K19" s="909"/>
      <c r="L19" s="911"/>
      <c r="M19" s="911"/>
      <c r="N19" s="912" t="str">
        <f t="shared" si="1"/>
        <v/>
      </c>
      <c r="O19" s="909"/>
      <c r="P19" s="894"/>
      <c r="Q19" s="603"/>
      <c r="R19" s="603"/>
      <c r="S19" s="927" t="str">
        <f t="shared" si="2"/>
        <v/>
      </c>
      <c r="T19" s="603"/>
      <c r="U19" s="604"/>
      <c r="V19" s="605"/>
      <c r="W19" s="603"/>
      <c r="X19" s="641" t="str">
        <f t="shared" si="3"/>
        <v/>
      </c>
      <c r="Y19" s="604"/>
      <c r="Z19" s="750"/>
      <c r="AA19" s="656" t="str">
        <f t="shared" si="4"/>
        <v/>
      </c>
      <c r="AB19" s="658"/>
    </row>
    <row r="20" spans="1:28" ht="57" hidden="1" customHeight="1" outlineLevel="1" x14ac:dyDescent="0.2">
      <c r="A20" s="651" t="str">
        <f>IFERROR(VLOOKUP(B20,CoverageDisaggregationData!$B$4:$F$38,5,FALSE)," ")</f>
        <v xml:space="preserve"> </v>
      </c>
      <c r="B20" s="606"/>
      <c r="C20" s="907" t="str">
        <f>IFERROR(VLOOKUP(B20,CoverageDisaggregationData!$B$3:$C$37,2,FALSE)," ")</f>
        <v xml:space="preserve"> </v>
      </c>
      <c r="D20" s="652"/>
      <c r="E20" s="606" t="str">
        <f t="shared" si="6"/>
        <v/>
      </c>
      <c r="F20" s="652"/>
      <c r="G20" s="911"/>
      <c r="H20" s="911"/>
      <c r="I20" s="925" t="str">
        <f t="shared" si="5"/>
        <v/>
      </c>
      <c r="J20" s="911"/>
      <c r="K20" s="909"/>
      <c r="L20" s="911"/>
      <c r="M20" s="911"/>
      <c r="N20" s="912" t="str">
        <f t="shared" si="1"/>
        <v/>
      </c>
      <c r="O20" s="909"/>
      <c r="P20" s="894"/>
      <c r="Q20" s="603"/>
      <c r="R20" s="603"/>
      <c r="S20" s="927" t="str">
        <f t="shared" si="2"/>
        <v/>
      </c>
      <c r="T20" s="603"/>
      <c r="U20" s="604"/>
      <c r="V20" s="605"/>
      <c r="W20" s="603"/>
      <c r="X20" s="641" t="str">
        <f t="shared" si="3"/>
        <v/>
      </c>
      <c r="Y20" s="604"/>
      <c r="Z20" s="750"/>
      <c r="AA20" s="656" t="str">
        <f t="shared" si="4"/>
        <v/>
      </c>
      <c r="AB20" s="658"/>
    </row>
    <row r="21" spans="1:28" ht="57" hidden="1" customHeight="1" outlineLevel="1" x14ac:dyDescent="0.2">
      <c r="A21" s="651" t="str">
        <f>IFERROR(VLOOKUP(B21,CoverageDisaggregationData!$B$4:$F$38,5,FALSE)," ")</f>
        <v xml:space="preserve"> </v>
      </c>
      <c r="B21" s="606"/>
      <c r="C21" s="907" t="str">
        <f>IFERROR(VLOOKUP(B21,CoverageDisaggregationData!$B$3:$C$37,2,FALSE)," ")</f>
        <v xml:space="preserve"> </v>
      </c>
      <c r="D21" s="652"/>
      <c r="E21" s="606" t="str">
        <f t="shared" si="6"/>
        <v/>
      </c>
      <c r="F21" s="652"/>
      <c r="G21" s="911"/>
      <c r="H21" s="911"/>
      <c r="I21" s="925" t="str">
        <f t="shared" si="5"/>
        <v/>
      </c>
      <c r="J21" s="911"/>
      <c r="K21" s="909"/>
      <c r="L21" s="911"/>
      <c r="M21" s="911"/>
      <c r="N21" s="912" t="str">
        <f t="shared" si="1"/>
        <v/>
      </c>
      <c r="O21" s="909"/>
      <c r="P21" s="894"/>
      <c r="Q21" s="603"/>
      <c r="R21" s="603"/>
      <c r="S21" s="927" t="str">
        <f t="shared" si="2"/>
        <v/>
      </c>
      <c r="T21" s="603"/>
      <c r="U21" s="604"/>
      <c r="V21" s="605"/>
      <c r="W21" s="603"/>
      <c r="X21" s="641" t="str">
        <f t="shared" si="3"/>
        <v/>
      </c>
      <c r="Y21" s="604"/>
      <c r="Z21" s="750"/>
      <c r="AA21" s="656" t="str">
        <f t="shared" si="4"/>
        <v/>
      </c>
      <c r="AB21" s="658"/>
    </row>
    <row r="22" spans="1:28" ht="57" hidden="1" customHeight="1" outlineLevel="1" x14ac:dyDescent="0.2">
      <c r="A22" s="651" t="str">
        <f>IFERROR(VLOOKUP(B22,CoverageDisaggregationData!$B$4:$F$38,5,FALSE)," ")</f>
        <v xml:space="preserve"> </v>
      </c>
      <c r="B22" s="606"/>
      <c r="C22" s="907" t="str">
        <f>IFERROR(VLOOKUP(B22,CoverageDisaggregationData!$B$3:$C$37,2,FALSE)," ")</f>
        <v xml:space="preserve"> </v>
      </c>
      <c r="D22" s="652"/>
      <c r="E22" s="606" t="str">
        <f t="shared" si="6"/>
        <v/>
      </c>
      <c r="F22" s="652"/>
      <c r="G22" s="911"/>
      <c r="H22" s="911"/>
      <c r="I22" s="925" t="str">
        <f t="shared" si="5"/>
        <v/>
      </c>
      <c r="J22" s="911"/>
      <c r="K22" s="909"/>
      <c r="L22" s="911"/>
      <c r="M22" s="911"/>
      <c r="N22" s="912" t="str">
        <f t="shared" si="1"/>
        <v/>
      </c>
      <c r="O22" s="909"/>
      <c r="P22" s="894"/>
      <c r="Q22" s="603"/>
      <c r="R22" s="603"/>
      <c r="S22" s="927" t="str">
        <f t="shared" si="2"/>
        <v/>
      </c>
      <c r="T22" s="603"/>
      <c r="U22" s="604"/>
      <c r="V22" s="605"/>
      <c r="W22" s="603"/>
      <c r="X22" s="641" t="str">
        <f t="shared" si="3"/>
        <v/>
      </c>
      <c r="Y22" s="604"/>
      <c r="Z22" s="750"/>
      <c r="AA22" s="656" t="str">
        <f t="shared" si="4"/>
        <v/>
      </c>
      <c r="AB22" s="658"/>
    </row>
    <row r="23" spans="1:28" ht="57" hidden="1" customHeight="1" outlineLevel="1" x14ac:dyDescent="0.2">
      <c r="A23" s="651" t="str">
        <f>IFERROR(VLOOKUP(B23,CoverageDisaggregationData!$B$4:$F$38,5,FALSE)," ")</f>
        <v xml:space="preserve"> </v>
      </c>
      <c r="B23" s="606"/>
      <c r="C23" s="907" t="str">
        <f>IFERROR(VLOOKUP(B23,CoverageDisaggregationData!$B$3:$C$37,2,FALSE)," ")</f>
        <v xml:space="preserve"> </v>
      </c>
      <c r="D23" s="652"/>
      <c r="E23" s="606" t="str">
        <f t="shared" si="6"/>
        <v/>
      </c>
      <c r="F23" s="652"/>
      <c r="G23" s="911"/>
      <c r="H23" s="911"/>
      <c r="I23" s="925" t="str">
        <f t="shared" si="5"/>
        <v/>
      </c>
      <c r="J23" s="911"/>
      <c r="K23" s="909"/>
      <c r="L23" s="911"/>
      <c r="M23" s="911"/>
      <c r="N23" s="912" t="str">
        <f t="shared" si="1"/>
        <v/>
      </c>
      <c r="O23" s="909"/>
      <c r="P23" s="894"/>
      <c r="Q23" s="603"/>
      <c r="R23" s="603"/>
      <c r="S23" s="927" t="str">
        <f t="shared" si="2"/>
        <v/>
      </c>
      <c r="T23" s="603"/>
      <c r="U23" s="604"/>
      <c r="V23" s="605"/>
      <c r="W23" s="603"/>
      <c r="X23" s="641" t="str">
        <f t="shared" si="3"/>
        <v/>
      </c>
      <c r="Y23" s="604"/>
      <c r="Z23" s="750"/>
      <c r="AA23" s="656" t="str">
        <f t="shared" si="4"/>
        <v/>
      </c>
      <c r="AB23" s="658"/>
    </row>
    <row r="24" spans="1:28" ht="57" hidden="1" customHeight="1" outlineLevel="1" x14ac:dyDescent="0.2">
      <c r="A24" s="651" t="str">
        <f>IFERROR(VLOOKUP(B24,CoverageDisaggregationData!$B$4:$F$38,5,FALSE)," ")</f>
        <v xml:space="preserve"> </v>
      </c>
      <c r="B24" s="606"/>
      <c r="C24" s="907" t="str">
        <f>IFERROR(VLOOKUP(B24,CoverageDisaggregationData!$B$3:$C$37,2,FALSE)," ")</f>
        <v xml:space="preserve"> </v>
      </c>
      <c r="D24" s="652"/>
      <c r="E24" s="606" t="str">
        <f t="shared" si="6"/>
        <v/>
      </c>
      <c r="F24" s="652"/>
      <c r="G24" s="911"/>
      <c r="H24" s="911"/>
      <c r="I24" s="925" t="str">
        <f t="shared" si="5"/>
        <v/>
      </c>
      <c r="J24" s="911"/>
      <c r="K24" s="909"/>
      <c r="L24" s="911"/>
      <c r="M24" s="911"/>
      <c r="N24" s="912" t="str">
        <f t="shared" si="1"/>
        <v/>
      </c>
      <c r="O24" s="909"/>
      <c r="P24" s="894"/>
      <c r="Q24" s="603"/>
      <c r="R24" s="603"/>
      <c r="S24" s="927" t="str">
        <f t="shared" si="2"/>
        <v/>
      </c>
      <c r="T24" s="603"/>
      <c r="U24" s="604"/>
      <c r="V24" s="605"/>
      <c r="W24" s="603"/>
      <c r="X24" s="641" t="str">
        <f t="shared" si="3"/>
        <v/>
      </c>
      <c r="Y24" s="604"/>
      <c r="Z24" s="750"/>
      <c r="AA24" s="656" t="str">
        <f t="shared" si="4"/>
        <v/>
      </c>
      <c r="AB24" s="658"/>
    </row>
    <row r="25" spans="1:28" ht="57" hidden="1" customHeight="1" outlineLevel="1" x14ac:dyDescent="0.2">
      <c r="A25" s="651" t="str">
        <f>IFERROR(VLOOKUP(B25,CoverageDisaggregationData!$B$4:$F$38,5,FALSE)," ")</f>
        <v xml:space="preserve"> </v>
      </c>
      <c r="B25" s="606"/>
      <c r="C25" s="907" t="str">
        <f>IFERROR(VLOOKUP(B25,CoverageDisaggregationData!$B$3:$C$37,2,FALSE)," ")</f>
        <v xml:space="preserve"> </v>
      </c>
      <c r="D25" s="652"/>
      <c r="E25" s="606" t="str">
        <f t="shared" si="6"/>
        <v/>
      </c>
      <c r="F25" s="652"/>
      <c r="G25" s="911"/>
      <c r="H25" s="911"/>
      <c r="I25" s="925" t="str">
        <f t="shared" si="5"/>
        <v/>
      </c>
      <c r="J25" s="911"/>
      <c r="K25" s="909"/>
      <c r="L25" s="911"/>
      <c r="M25" s="911"/>
      <c r="N25" s="912" t="str">
        <f t="shared" si="1"/>
        <v/>
      </c>
      <c r="O25" s="909"/>
      <c r="P25" s="894"/>
      <c r="Q25" s="603"/>
      <c r="R25" s="603"/>
      <c r="S25" s="927" t="str">
        <f t="shared" si="2"/>
        <v/>
      </c>
      <c r="T25" s="603"/>
      <c r="U25" s="604"/>
      <c r="V25" s="605"/>
      <c r="W25" s="603"/>
      <c r="X25" s="641" t="str">
        <f t="shared" si="3"/>
        <v/>
      </c>
      <c r="Y25" s="604"/>
      <c r="Z25" s="750"/>
      <c r="AA25" s="656" t="str">
        <f t="shared" si="4"/>
        <v/>
      </c>
      <c r="AB25" s="658"/>
    </row>
    <row r="26" spans="1:28" ht="57" hidden="1" customHeight="1" outlineLevel="1" x14ac:dyDescent="0.2">
      <c r="A26" s="651" t="str">
        <f>IFERROR(VLOOKUP(B26,CoverageDisaggregationData!$B$4:$F$38,5,FALSE)," ")</f>
        <v xml:space="preserve"> </v>
      </c>
      <c r="B26" s="606"/>
      <c r="C26" s="907" t="str">
        <f>IFERROR(VLOOKUP(B26,CoverageDisaggregationData!$B$3:$C$37,2,FALSE)," ")</f>
        <v xml:space="preserve"> </v>
      </c>
      <c r="D26" s="652"/>
      <c r="E26" s="606" t="str">
        <f t="shared" si="6"/>
        <v/>
      </c>
      <c r="F26" s="652"/>
      <c r="G26" s="911"/>
      <c r="H26" s="911"/>
      <c r="I26" s="925" t="str">
        <f t="shared" si="5"/>
        <v/>
      </c>
      <c r="J26" s="911"/>
      <c r="K26" s="909"/>
      <c r="L26" s="911"/>
      <c r="M26" s="911"/>
      <c r="N26" s="912" t="str">
        <f t="shared" si="1"/>
        <v/>
      </c>
      <c r="O26" s="909"/>
      <c r="P26" s="894"/>
      <c r="Q26" s="603"/>
      <c r="R26" s="603"/>
      <c r="S26" s="927" t="str">
        <f t="shared" si="2"/>
        <v/>
      </c>
      <c r="T26" s="603"/>
      <c r="U26" s="604"/>
      <c r="V26" s="605"/>
      <c r="W26" s="603"/>
      <c r="X26" s="641" t="str">
        <f t="shared" si="3"/>
        <v/>
      </c>
      <c r="Y26" s="604"/>
      <c r="Z26" s="750"/>
      <c r="AA26" s="656" t="str">
        <f t="shared" si="4"/>
        <v/>
      </c>
      <c r="AB26" s="658"/>
    </row>
    <row r="27" spans="1:28" ht="57" hidden="1" customHeight="1" outlineLevel="1" x14ac:dyDescent="0.2">
      <c r="A27" s="651" t="str">
        <f>IFERROR(VLOOKUP(B27,CoverageDisaggregationData!$B$4:$F$38,5,FALSE)," ")</f>
        <v xml:space="preserve"> </v>
      </c>
      <c r="B27" s="606"/>
      <c r="C27" s="907" t="str">
        <f>IFERROR(VLOOKUP(B27,CoverageDisaggregationData!$B$3:$C$37,2,FALSE)," ")</f>
        <v xml:space="preserve"> </v>
      </c>
      <c r="D27" s="652"/>
      <c r="E27" s="606" t="str">
        <f t="shared" si="6"/>
        <v/>
      </c>
      <c r="F27" s="652"/>
      <c r="G27" s="911"/>
      <c r="H27" s="911"/>
      <c r="I27" s="925" t="str">
        <f t="shared" si="5"/>
        <v/>
      </c>
      <c r="J27" s="911"/>
      <c r="K27" s="909"/>
      <c r="L27" s="911"/>
      <c r="M27" s="911"/>
      <c r="N27" s="912" t="str">
        <f t="shared" si="1"/>
        <v/>
      </c>
      <c r="O27" s="909"/>
      <c r="P27" s="894"/>
      <c r="Q27" s="603"/>
      <c r="R27" s="603"/>
      <c r="S27" s="927" t="str">
        <f t="shared" si="2"/>
        <v/>
      </c>
      <c r="T27" s="603"/>
      <c r="U27" s="604"/>
      <c r="V27" s="605"/>
      <c r="W27" s="603"/>
      <c r="X27" s="641" t="str">
        <f t="shared" si="3"/>
        <v/>
      </c>
      <c r="Y27" s="604"/>
      <c r="Z27" s="750"/>
      <c r="AA27" s="656" t="str">
        <f t="shared" si="4"/>
        <v/>
      </c>
      <c r="AB27" s="658"/>
    </row>
    <row r="28" spans="1:28" ht="57" hidden="1" customHeight="1" outlineLevel="1" x14ac:dyDescent="0.2">
      <c r="A28" s="651" t="str">
        <f>IFERROR(VLOOKUP(B28,CoverageDisaggregationData!$B$4:$F$38,5,FALSE)," ")</f>
        <v xml:space="preserve"> </v>
      </c>
      <c r="B28" s="606"/>
      <c r="C28" s="907" t="str">
        <f>IFERROR(VLOOKUP(B28,CoverageDisaggregationData!$B$3:$C$37,2,FALSE)," ")</f>
        <v xml:space="preserve"> </v>
      </c>
      <c r="D28" s="652"/>
      <c r="E28" s="606" t="str">
        <f t="shared" si="6"/>
        <v/>
      </c>
      <c r="F28" s="652"/>
      <c r="G28" s="911"/>
      <c r="H28" s="911"/>
      <c r="I28" s="925" t="str">
        <f t="shared" si="5"/>
        <v/>
      </c>
      <c r="J28" s="911"/>
      <c r="K28" s="909"/>
      <c r="L28" s="911"/>
      <c r="M28" s="911"/>
      <c r="N28" s="912" t="str">
        <f t="shared" si="1"/>
        <v/>
      </c>
      <c r="O28" s="909"/>
      <c r="P28" s="894"/>
      <c r="Q28" s="603"/>
      <c r="R28" s="603"/>
      <c r="S28" s="927" t="str">
        <f t="shared" si="2"/>
        <v/>
      </c>
      <c r="T28" s="603"/>
      <c r="U28" s="604"/>
      <c r="V28" s="605"/>
      <c r="W28" s="603"/>
      <c r="X28" s="641" t="str">
        <f t="shared" si="3"/>
        <v/>
      </c>
      <c r="Y28" s="604"/>
      <c r="Z28" s="750"/>
      <c r="AA28" s="656" t="str">
        <f t="shared" si="4"/>
        <v/>
      </c>
      <c r="AB28" s="658"/>
    </row>
    <row r="29" spans="1:28" ht="57" hidden="1" customHeight="1" outlineLevel="1" x14ac:dyDescent="0.2">
      <c r="A29" s="651" t="str">
        <f>IFERROR(VLOOKUP(B29,CoverageDisaggregationData!$B$4:$F$38,5,FALSE)," ")</f>
        <v xml:space="preserve"> </v>
      </c>
      <c r="B29" s="606"/>
      <c r="C29" s="907" t="str">
        <f>IFERROR(VLOOKUP(B29,CoverageDisaggregationData!$B$3:$C$37,2,FALSE)," ")</f>
        <v xml:space="preserve"> </v>
      </c>
      <c r="D29" s="652"/>
      <c r="E29" s="606" t="str">
        <f t="shared" si="6"/>
        <v/>
      </c>
      <c r="F29" s="652"/>
      <c r="G29" s="911"/>
      <c r="H29" s="911"/>
      <c r="I29" s="925" t="str">
        <f t="shared" si="5"/>
        <v/>
      </c>
      <c r="J29" s="911"/>
      <c r="K29" s="909"/>
      <c r="L29" s="911"/>
      <c r="M29" s="911"/>
      <c r="N29" s="912" t="str">
        <f t="shared" si="1"/>
        <v/>
      </c>
      <c r="O29" s="909"/>
      <c r="P29" s="894"/>
      <c r="Q29" s="603"/>
      <c r="R29" s="603"/>
      <c r="S29" s="927" t="str">
        <f t="shared" si="2"/>
        <v/>
      </c>
      <c r="T29" s="603"/>
      <c r="U29" s="604"/>
      <c r="V29" s="605"/>
      <c r="W29" s="603"/>
      <c r="X29" s="641" t="str">
        <f t="shared" si="3"/>
        <v/>
      </c>
      <c r="Y29" s="604"/>
      <c r="Z29" s="750"/>
      <c r="AA29" s="656" t="str">
        <f t="shared" si="4"/>
        <v/>
      </c>
      <c r="AB29" s="658"/>
    </row>
    <row r="30" spans="1:28" ht="57" hidden="1" customHeight="1" outlineLevel="1" x14ac:dyDescent="0.2">
      <c r="A30" s="651" t="str">
        <f>IFERROR(VLOOKUP(B30,CoverageDisaggregationData!$B$4:$F$38,5,FALSE)," ")</f>
        <v xml:space="preserve"> </v>
      </c>
      <c r="B30" s="606"/>
      <c r="C30" s="907" t="str">
        <f>IFERROR(VLOOKUP(B30,CoverageDisaggregationData!$B$3:$C$37,2,FALSE)," ")</f>
        <v xml:space="preserve"> </v>
      </c>
      <c r="D30" s="652"/>
      <c r="E30" s="606" t="str">
        <f t="shared" si="6"/>
        <v/>
      </c>
      <c r="F30" s="652"/>
      <c r="G30" s="911"/>
      <c r="H30" s="911"/>
      <c r="I30" s="925" t="str">
        <f t="shared" si="5"/>
        <v/>
      </c>
      <c r="J30" s="911"/>
      <c r="K30" s="909"/>
      <c r="L30" s="911"/>
      <c r="M30" s="911"/>
      <c r="N30" s="912" t="str">
        <f t="shared" si="1"/>
        <v/>
      </c>
      <c r="O30" s="909"/>
      <c r="P30" s="894"/>
      <c r="Q30" s="603"/>
      <c r="R30" s="603"/>
      <c r="S30" s="927" t="str">
        <f t="shared" si="2"/>
        <v/>
      </c>
      <c r="T30" s="603"/>
      <c r="U30" s="604"/>
      <c r="V30" s="605"/>
      <c r="W30" s="603"/>
      <c r="X30" s="641" t="str">
        <f t="shared" si="3"/>
        <v/>
      </c>
      <c r="Y30" s="604"/>
      <c r="Z30" s="750"/>
      <c r="AA30" s="656" t="str">
        <f t="shared" si="4"/>
        <v/>
      </c>
      <c r="AB30" s="658"/>
    </row>
    <row r="31" spans="1:28" ht="57" hidden="1" customHeight="1" outlineLevel="1" x14ac:dyDescent="0.2">
      <c r="A31" s="651" t="str">
        <f>IFERROR(VLOOKUP(B31,CoverageDisaggregationData!$B$4:$F$38,5,FALSE)," ")</f>
        <v xml:space="preserve"> </v>
      </c>
      <c r="B31" s="606"/>
      <c r="C31" s="907" t="str">
        <f>IFERROR(VLOOKUP(B31,CoverageDisaggregationData!$B$3:$C$37,2,FALSE)," ")</f>
        <v xml:space="preserve"> </v>
      </c>
      <c r="D31" s="652"/>
      <c r="E31" s="606" t="str">
        <f t="shared" si="6"/>
        <v/>
      </c>
      <c r="F31" s="652"/>
      <c r="G31" s="911"/>
      <c r="H31" s="911"/>
      <c r="I31" s="925" t="str">
        <f t="shared" si="5"/>
        <v/>
      </c>
      <c r="J31" s="911"/>
      <c r="K31" s="909"/>
      <c r="L31" s="911"/>
      <c r="M31" s="911"/>
      <c r="N31" s="912" t="str">
        <f t="shared" si="1"/>
        <v/>
      </c>
      <c r="O31" s="909"/>
      <c r="P31" s="894"/>
      <c r="Q31" s="603"/>
      <c r="R31" s="603"/>
      <c r="S31" s="927" t="str">
        <f t="shared" si="2"/>
        <v/>
      </c>
      <c r="T31" s="603"/>
      <c r="U31" s="604"/>
      <c r="V31" s="605"/>
      <c r="W31" s="603"/>
      <c r="X31" s="641" t="str">
        <f t="shared" si="3"/>
        <v/>
      </c>
      <c r="Y31" s="604"/>
      <c r="Z31" s="750"/>
      <c r="AA31" s="656" t="str">
        <f t="shared" si="4"/>
        <v/>
      </c>
      <c r="AB31" s="658"/>
    </row>
    <row r="32" spans="1:28" ht="57" hidden="1" customHeight="1" outlineLevel="1" x14ac:dyDescent="0.2">
      <c r="A32" s="651" t="str">
        <f>IFERROR(VLOOKUP(B32,CoverageDisaggregationData!$B$4:$F$38,5,FALSE)," ")</f>
        <v xml:space="preserve"> </v>
      </c>
      <c r="B32" s="606"/>
      <c r="C32" s="907" t="str">
        <f>IFERROR(VLOOKUP(B32,CoverageDisaggregationData!$B$3:$C$37,2,FALSE)," ")</f>
        <v xml:space="preserve"> </v>
      </c>
      <c r="D32" s="652"/>
      <c r="E32" s="606" t="str">
        <f t="shared" si="6"/>
        <v/>
      </c>
      <c r="F32" s="652"/>
      <c r="G32" s="911"/>
      <c r="H32" s="911"/>
      <c r="I32" s="925" t="str">
        <f t="shared" si="5"/>
        <v/>
      </c>
      <c r="J32" s="911"/>
      <c r="K32" s="909"/>
      <c r="L32" s="911"/>
      <c r="M32" s="911"/>
      <c r="N32" s="912" t="str">
        <f t="shared" si="1"/>
        <v/>
      </c>
      <c r="O32" s="909"/>
      <c r="P32" s="894"/>
      <c r="Q32" s="603"/>
      <c r="R32" s="603"/>
      <c r="S32" s="927" t="str">
        <f t="shared" si="2"/>
        <v/>
      </c>
      <c r="T32" s="603"/>
      <c r="U32" s="604"/>
      <c r="V32" s="605"/>
      <c r="W32" s="603"/>
      <c r="X32" s="641" t="str">
        <f t="shared" si="3"/>
        <v/>
      </c>
      <c r="Y32" s="604"/>
      <c r="Z32" s="750"/>
      <c r="AA32" s="656" t="str">
        <f t="shared" si="4"/>
        <v/>
      </c>
      <c r="AB32" s="658"/>
    </row>
    <row r="33" spans="1:28" ht="57" hidden="1" customHeight="1" outlineLevel="1" x14ac:dyDescent="0.2">
      <c r="A33" s="651" t="str">
        <f>IFERROR(VLOOKUP(B33,CoverageDisaggregationData!$B$4:$F$38,5,FALSE)," ")</f>
        <v xml:space="preserve"> </v>
      </c>
      <c r="B33" s="606"/>
      <c r="C33" s="907" t="str">
        <f>IFERROR(VLOOKUP(B33,CoverageDisaggregationData!$B$3:$C$37,2,FALSE)," ")</f>
        <v xml:space="preserve"> </v>
      </c>
      <c r="D33" s="652"/>
      <c r="E33" s="606" t="str">
        <f t="shared" si="6"/>
        <v/>
      </c>
      <c r="F33" s="652"/>
      <c r="G33" s="911"/>
      <c r="H33" s="911"/>
      <c r="I33" s="925" t="str">
        <f t="shared" si="5"/>
        <v/>
      </c>
      <c r="J33" s="911"/>
      <c r="K33" s="909"/>
      <c r="L33" s="911"/>
      <c r="M33" s="911"/>
      <c r="N33" s="912" t="str">
        <f t="shared" si="1"/>
        <v/>
      </c>
      <c r="O33" s="909"/>
      <c r="P33" s="894"/>
      <c r="Q33" s="603"/>
      <c r="R33" s="603"/>
      <c r="S33" s="927" t="str">
        <f t="shared" si="2"/>
        <v/>
      </c>
      <c r="T33" s="603"/>
      <c r="U33" s="604"/>
      <c r="V33" s="605"/>
      <c r="W33" s="603"/>
      <c r="X33" s="641" t="str">
        <f t="shared" si="3"/>
        <v/>
      </c>
      <c r="Y33" s="604"/>
      <c r="Z33" s="750"/>
      <c r="AA33" s="656" t="str">
        <f t="shared" si="4"/>
        <v/>
      </c>
      <c r="AB33" s="658"/>
    </row>
    <row r="34" spans="1:28" ht="57" hidden="1" customHeight="1" outlineLevel="1" x14ac:dyDescent="0.2">
      <c r="A34" s="651" t="str">
        <f>IFERROR(VLOOKUP(B34,CoverageDisaggregationData!$B$4:$F$38,5,FALSE)," ")</f>
        <v xml:space="preserve"> </v>
      </c>
      <c r="B34" s="606"/>
      <c r="C34" s="907" t="str">
        <f>IFERROR(VLOOKUP(B34,CoverageDisaggregationData!$B$3:$C$37,2,FALSE)," ")</f>
        <v xml:space="preserve"> </v>
      </c>
      <c r="D34" s="652"/>
      <c r="E34" s="606" t="str">
        <f t="shared" si="6"/>
        <v/>
      </c>
      <c r="F34" s="652"/>
      <c r="G34" s="911"/>
      <c r="H34" s="911"/>
      <c r="I34" s="925" t="str">
        <f t="shared" si="5"/>
        <v/>
      </c>
      <c r="J34" s="911"/>
      <c r="K34" s="909"/>
      <c r="L34" s="911"/>
      <c r="M34" s="911"/>
      <c r="N34" s="912" t="str">
        <f t="shared" si="1"/>
        <v/>
      </c>
      <c r="O34" s="909"/>
      <c r="P34" s="894"/>
      <c r="Q34" s="603"/>
      <c r="R34" s="603"/>
      <c r="S34" s="927" t="str">
        <f t="shared" si="2"/>
        <v/>
      </c>
      <c r="T34" s="603"/>
      <c r="U34" s="604"/>
      <c r="V34" s="605"/>
      <c r="W34" s="603"/>
      <c r="X34" s="641" t="str">
        <f t="shared" si="3"/>
        <v/>
      </c>
      <c r="Y34" s="604"/>
      <c r="Z34" s="750"/>
      <c r="AA34" s="656" t="str">
        <f t="shared" si="4"/>
        <v/>
      </c>
      <c r="AB34" s="658"/>
    </row>
    <row r="35" spans="1:28" ht="57" hidden="1" customHeight="1" outlineLevel="1" x14ac:dyDescent="0.2">
      <c r="A35" s="651" t="str">
        <f>IFERROR(VLOOKUP(B35,CoverageDisaggregationData!$B$4:$F$38,5,FALSE)," ")</f>
        <v xml:space="preserve"> </v>
      </c>
      <c r="B35" s="606"/>
      <c r="C35" s="907" t="str">
        <f>IFERROR(VLOOKUP(B35,CoverageDisaggregationData!$B$3:$C$37,2,FALSE)," ")</f>
        <v xml:space="preserve"> </v>
      </c>
      <c r="D35" s="652"/>
      <c r="E35" s="606" t="str">
        <f t="shared" si="6"/>
        <v/>
      </c>
      <c r="F35" s="652"/>
      <c r="G35" s="911"/>
      <c r="H35" s="911"/>
      <c r="I35" s="925" t="str">
        <f t="shared" si="5"/>
        <v/>
      </c>
      <c r="J35" s="911"/>
      <c r="K35" s="909"/>
      <c r="L35" s="911"/>
      <c r="M35" s="911"/>
      <c r="N35" s="912" t="str">
        <f t="shared" si="1"/>
        <v/>
      </c>
      <c r="O35" s="909"/>
      <c r="P35" s="894"/>
      <c r="Q35" s="603"/>
      <c r="R35" s="603"/>
      <c r="S35" s="927" t="str">
        <f t="shared" si="2"/>
        <v/>
      </c>
      <c r="T35" s="603"/>
      <c r="U35" s="604"/>
      <c r="V35" s="605"/>
      <c r="W35" s="603"/>
      <c r="X35" s="641" t="str">
        <f t="shared" si="3"/>
        <v/>
      </c>
      <c r="Y35" s="604"/>
      <c r="Z35" s="750"/>
      <c r="AA35" s="656" t="str">
        <f t="shared" si="4"/>
        <v/>
      </c>
      <c r="AB35" s="658"/>
    </row>
    <row r="36" spans="1:28" ht="57" hidden="1" customHeight="1" outlineLevel="1" x14ac:dyDescent="0.2">
      <c r="A36" s="651" t="str">
        <f>IFERROR(VLOOKUP(B36,CoverageDisaggregationData!$B$4:$F$38,5,FALSE)," ")</f>
        <v xml:space="preserve"> </v>
      </c>
      <c r="B36" s="606"/>
      <c r="C36" s="907" t="str">
        <f>IFERROR(VLOOKUP(B36,CoverageDisaggregationData!$B$3:$C$37,2,FALSE)," ")</f>
        <v xml:space="preserve"> </v>
      </c>
      <c r="D36" s="652"/>
      <c r="E36" s="606" t="str">
        <f t="shared" si="6"/>
        <v/>
      </c>
      <c r="F36" s="652"/>
      <c r="G36" s="911"/>
      <c r="H36" s="911"/>
      <c r="I36" s="925" t="str">
        <f t="shared" si="5"/>
        <v/>
      </c>
      <c r="J36" s="911"/>
      <c r="K36" s="909"/>
      <c r="L36" s="911"/>
      <c r="M36" s="911"/>
      <c r="N36" s="912" t="str">
        <f t="shared" si="1"/>
        <v/>
      </c>
      <c r="O36" s="909"/>
      <c r="P36" s="894"/>
      <c r="Q36" s="603"/>
      <c r="R36" s="603"/>
      <c r="S36" s="927" t="str">
        <f t="shared" si="2"/>
        <v/>
      </c>
      <c r="T36" s="603"/>
      <c r="U36" s="604"/>
      <c r="V36" s="605"/>
      <c r="W36" s="603"/>
      <c r="X36" s="641" t="str">
        <f t="shared" si="3"/>
        <v/>
      </c>
      <c r="Y36" s="604"/>
      <c r="Z36" s="750"/>
      <c r="AA36" s="656" t="str">
        <f t="shared" si="4"/>
        <v/>
      </c>
      <c r="AB36" s="658"/>
    </row>
    <row r="37" spans="1:28" ht="57" hidden="1" customHeight="1" outlineLevel="1" x14ac:dyDescent="0.2">
      <c r="A37" s="651" t="str">
        <f>IFERROR(VLOOKUP(B37,CoverageDisaggregationData!$B$4:$F$38,5,FALSE)," ")</f>
        <v xml:space="preserve"> </v>
      </c>
      <c r="B37" s="606"/>
      <c r="C37" s="907" t="str">
        <f>IFERROR(VLOOKUP(B37,CoverageDisaggregationData!$B$3:$C$37,2,FALSE)," ")</f>
        <v xml:space="preserve"> </v>
      </c>
      <c r="D37" s="652"/>
      <c r="E37" s="606" t="str">
        <f t="shared" si="6"/>
        <v/>
      </c>
      <c r="F37" s="652"/>
      <c r="G37" s="911"/>
      <c r="H37" s="911"/>
      <c r="I37" s="925" t="str">
        <f t="shared" si="5"/>
        <v/>
      </c>
      <c r="J37" s="911"/>
      <c r="K37" s="909"/>
      <c r="L37" s="911"/>
      <c r="M37" s="911"/>
      <c r="N37" s="912" t="str">
        <f t="shared" si="1"/>
        <v/>
      </c>
      <c r="O37" s="909"/>
      <c r="P37" s="894"/>
      <c r="Q37" s="603"/>
      <c r="R37" s="603"/>
      <c r="S37" s="927" t="str">
        <f t="shared" si="2"/>
        <v/>
      </c>
      <c r="T37" s="603"/>
      <c r="U37" s="604"/>
      <c r="V37" s="605"/>
      <c r="W37" s="603"/>
      <c r="X37" s="641" t="str">
        <f t="shared" si="3"/>
        <v/>
      </c>
      <c r="Y37" s="604"/>
      <c r="Z37" s="750"/>
      <c r="AA37" s="656" t="str">
        <f t="shared" si="4"/>
        <v/>
      </c>
      <c r="AB37" s="658"/>
    </row>
    <row r="38" spans="1:28" ht="57" hidden="1" customHeight="1" outlineLevel="1" x14ac:dyDescent="0.2">
      <c r="A38" s="651" t="str">
        <f>IFERROR(VLOOKUP(B38,CoverageDisaggregationData!$B$4:$F$38,5,FALSE)," ")</f>
        <v xml:space="preserve"> </v>
      </c>
      <c r="B38" s="606"/>
      <c r="C38" s="907" t="str">
        <f>IFERROR(VLOOKUP(B38,CoverageDisaggregationData!$B$3:$C$37,2,FALSE)," ")</f>
        <v xml:space="preserve"> </v>
      </c>
      <c r="D38" s="652"/>
      <c r="E38" s="606" t="str">
        <f t="shared" si="6"/>
        <v/>
      </c>
      <c r="F38" s="652"/>
      <c r="G38" s="911"/>
      <c r="H38" s="911"/>
      <c r="I38" s="925" t="str">
        <f t="shared" ref="I38:I47" si="7">IFERROR(G38/H38,"")</f>
        <v/>
      </c>
      <c r="J38" s="911"/>
      <c r="K38" s="909"/>
      <c r="L38" s="911"/>
      <c r="M38" s="911"/>
      <c r="N38" s="912" t="str">
        <f t="shared" ref="N38:N47" si="8">IFERROR(L38/M38,"")</f>
        <v/>
      </c>
      <c r="O38" s="909"/>
      <c r="P38" s="942"/>
      <c r="Q38" s="603"/>
      <c r="R38" s="603"/>
      <c r="S38" s="927" t="str">
        <f t="shared" ref="S38:S47" si="9">IFERROR(Q38/R38,"")</f>
        <v/>
      </c>
      <c r="T38" s="603"/>
      <c r="U38" s="604"/>
      <c r="V38" s="605"/>
      <c r="W38" s="603"/>
      <c r="X38" s="641" t="str">
        <f t="shared" ref="X38:X47" si="10">IFERROR(V38/W38,"")</f>
        <v/>
      </c>
      <c r="Y38" s="604"/>
      <c r="Z38" s="943"/>
      <c r="AA38" s="656" t="str">
        <f t="shared" ref="AA38:AA47" si="11">X38</f>
        <v/>
      </c>
      <c r="AB38" s="658"/>
    </row>
    <row r="39" spans="1:28" ht="57" hidden="1" customHeight="1" outlineLevel="1" x14ac:dyDescent="0.2">
      <c r="A39" s="651" t="str">
        <f>IFERROR(VLOOKUP(B39,CoverageDisaggregationData!$B$4:$F$38,5,FALSE)," ")</f>
        <v xml:space="preserve"> </v>
      </c>
      <c r="B39" s="606"/>
      <c r="C39" s="907" t="str">
        <f>IFERROR(VLOOKUP(B39,CoverageDisaggregationData!$B$3:$C$37,2,FALSE)," ")</f>
        <v xml:space="preserve"> </v>
      </c>
      <c r="D39" s="652"/>
      <c r="E39" s="606" t="str">
        <f t="shared" si="6"/>
        <v/>
      </c>
      <c r="F39" s="652"/>
      <c r="G39" s="911"/>
      <c r="H39" s="911"/>
      <c r="I39" s="925" t="str">
        <f t="shared" si="7"/>
        <v/>
      </c>
      <c r="J39" s="911"/>
      <c r="K39" s="909"/>
      <c r="L39" s="911"/>
      <c r="M39" s="911"/>
      <c r="N39" s="912" t="str">
        <f t="shared" si="8"/>
        <v/>
      </c>
      <c r="O39" s="909"/>
      <c r="P39" s="942"/>
      <c r="Q39" s="603"/>
      <c r="R39" s="603"/>
      <c r="S39" s="927" t="str">
        <f t="shared" si="9"/>
        <v/>
      </c>
      <c r="T39" s="603"/>
      <c r="U39" s="604"/>
      <c r="V39" s="605"/>
      <c r="W39" s="603"/>
      <c r="X39" s="641" t="str">
        <f t="shared" si="10"/>
        <v/>
      </c>
      <c r="Y39" s="604"/>
      <c r="Z39" s="943"/>
      <c r="AA39" s="656" t="str">
        <f t="shared" si="11"/>
        <v/>
      </c>
      <c r="AB39" s="658"/>
    </row>
    <row r="40" spans="1:28" ht="57" hidden="1" customHeight="1" outlineLevel="1" x14ac:dyDescent="0.2">
      <c r="A40" s="651" t="str">
        <f>IFERROR(VLOOKUP(B40,CoverageDisaggregationData!$B$4:$F$38,5,FALSE)," ")</f>
        <v xml:space="preserve"> </v>
      </c>
      <c r="B40" s="606"/>
      <c r="C40" s="907" t="str">
        <f>IFERROR(VLOOKUP(B40,CoverageDisaggregationData!$B$3:$C$37,2,FALSE)," ")</f>
        <v xml:space="preserve"> </v>
      </c>
      <c r="D40" s="652"/>
      <c r="E40" s="606" t="str">
        <f t="shared" si="6"/>
        <v/>
      </c>
      <c r="F40" s="652"/>
      <c r="G40" s="911"/>
      <c r="H40" s="911"/>
      <c r="I40" s="925" t="str">
        <f t="shared" si="7"/>
        <v/>
      </c>
      <c r="J40" s="911"/>
      <c r="K40" s="909"/>
      <c r="L40" s="911"/>
      <c r="M40" s="911"/>
      <c r="N40" s="912" t="str">
        <f t="shared" si="8"/>
        <v/>
      </c>
      <c r="O40" s="909"/>
      <c r="P40" s="942"/>
      <c r="Q40" s="603"/>
      <c r="R40" s="603"/>
      <c r="S40" s="927" t="str">
        <f t="shared" si="9"/>
        <v/>
      </c>
      <c r="T40" s="603"/>
      <c r="U40" s="604"/>
      <c r="V40" s="605"/>
      <c r="W40" s="603"/>
      <c r="X40" s="641" t="str">
        <f t="shared" si="10"/>
        <v/>
      </c>
      <c r="Y40" s="604"/>
      <c r="Z40" s="943"/>
      <c r="AA40" s="656" t="str">
        <f t="shared" si="11"/>
        <v/>
      </c>
      <c r="AB40" s="658"/>
    </row>
    <row r="41" spans="1:28" ht="57" hidden="1" customHeight="1" outlineLevel="1" x14ac:dyDescent="0.2">
      <c r="A41" s="651" t="str">
        <f>IFERROR(VLOOKUP(B41,CoverageDisaggregationData!$B$4:$F$38,5,FALSE)," ")</f>
        <v xml:space="preserve"> </v>
      </c>
      <c r="B41" s="606"/>
      <c r="C41" s="907" t="str">
        <f>IFERROR(VLOOKUP(B41,CoverageDisaggregationData!$B$3:$C$37,2,FALSE)," ")</f>
        <v xml:space="preserve"> </v>
      </c>
      <c r="D41" s="652"/>
      <c r="E41" s="606" t="str">
        <f t="shared" si="6"/>
        <v/>
      </c>
      <c r="F41" s="652"/>
      <c r="G41" s="911"/>
      <c r="H41" s="911"/>
      <c r="I41" s="925" t="str">
        <f t="shared" si="7"/>
        <v/>
      </c>
      <c r="J41" s="911"/>
      <c r="K41" s="909"/>
      <c r="L41" s="911"/>
      <c r="M41" s="911"/>
      <c r="N41" s="912" t="str">
        <f t="shared" si="8"/>
        <v/>
      </c>
      <c r="O41" s="909"/>
      <c r="P41" s="942"/>
      <c r="Q41" s="603"/>
      <c r="R41" s="603"/>
      <c r="S41" s="927" t="str">
        <f t="shared" si="9"/>
        <v/>
      </c>
      <c r="T41" s="603"/>
      <c r="U41" s="604"/>
      <c r="V41" s="605"/>
      <c r="W41" s="603"/>
      <c r="X41" s="641" t="str">
        <f t="shared" si="10"/>
        <v/>
      </c>
      <c r="Y41" s="604"/>
      <c r="Z41" s="943"/>
      <c r="AA41" s="656" t="str">
        <f t="shared" si="11"/>
        <v/>
      </c>
      <c r="AB41" s="658"/>
    </row>
    <row r="42" spans="1:28" ht="57" hidden="1" customHeight="1" outlineLevel="1" x14ac:dyDescent="0.2">
      <c r="A42" s="651" t="str">
        <f>IFERROR(VLOOKUP(B42,CoverageDisaggregationData!$B$4:$F$38,5,FALSE)," ")</f>
        <v xml:space="preserve"> </v>
      </c>
      <c r="B42" s="606"/>
      <c r="C42" s="907" t="str">
        <f>IFERROR(VLOOKUP(B42,CoverageDisaggregationData!$B$3:$C$37,2,FALSE)," ")</f>
        <v xml:space="preserve"> </v>
      </c>
      <c r="D42" s="652"/>
      <c r="E42" s="606" t="str">
        <f t="shared" si="6"/>
        <v/>
      </c>
      <c r="F42" s="652"/>
      <c r="G42" s="911"/>
      <c r="H42" s="911"/>
      <c r="I42" s="925" t="str">
        <f t="shared" si="7"/>
        <v/>
      </c>
      <c r="J42" s="911"/>
      <c r="K42" s="909"/>
      <c r="L42" s="911"/>
      <c r="M42" s="911"/>
      <c r="N42" s="912" t="str">
        <f t="shared" si="8"/>
        <v/>
      </c>
      <c r="O42" s="909"/>
      <c r="P42" s="942"/>
      <c r="Q42" s="603"/>
      <c r="R42" s="603"/>
      <c r="S42" s="927" t="str">
        <f t="shared" si="9"/>
        <v/>
      </c>
      <c r="T42" s="603"/>
      <c r="U42" s="604"/>
      <c r="V42" s="605"/>
      <c r="W42" s="603"/>
      <c r="X42" s="641" t="str">
        <f t="shared" si="10"/>
        <v/>
      </c>
      <c r="Y42" s="604"/>
      <c r="Z42" s="943"/>
      <c r="AA42" s="656" t="str">
        <f t="shared" si="11"/>
        <v/>
      </c>
      <c r="AB42" s="658"/>
    </row>
    <row r="43" spans="1:28" ht="57" hidden="1" customHeight="1" outlineLevel="1" x14ac:dyDescent="0.2">
      <c r="A43" s="651" t="str">
        <f>IFERROR(VLOOKUP(B43,CoverageDisaggregationData!$B$4:$F$38,5,FALSE)," ")</f>
        <v xml:space="preserve"> </v>
      </c>
      <c r="B43" s="606"/>
      <c r="C43" s="907" t="str">
        <f>IFERROR(VLOOKUP(B43,CoverageDisaggregationData!$B$3:$C$37,2,FALSE)," ")</f>
        <v xml:space="preserve"> </v>
      </c>
      <c r="D43" s="652"/>
      <c r="E43" s="606" t="str">
        <f t="shared" si="6"/>
        <v/>
      </c>
      <c r="F43" s="652"/>
      <c r="G43" s="911"/>
      <c r="H43" s="911"/>
      <c r="I43" s="925" t="str">
        <f t="shared" si="7"/>
        <v/>
      </c>
      <c r="J43" s="911"/>
      <c r="K43" s="909"/>
      <c r="L43" s="911"/>
      <c r="M43" s="911"/>
      <c r="N43" s="912" t="str">
        <f t="shared" si="8"/>
        <v/>
      </c>
      <c r="O43" s="909"/>
      <c r="P43" s="942"/>
      <c r="Q43" s="603"/>
      <c r="R43" s="603"/>
      <c r="S43" s="927" t="str">
        <f t="shared" si="9"/>
        <v/>
      </c>
      <c r="T43" s="603"/>
      <c r="U43" s="604"/>
      <c r="V43" s="605"/>
      <c r="W43" s="603"/>
      <c r="X43" s="641" t="str">
        <f t="shared" si="10"/>
        <v/>
      </c>
      <c r="Y43" s="604"/>
      <c r="Z43" s="943"/>
      <c r="AA43" s="656" t="str">
        <f t="shared" si="11"/>
        <v/>
      </c>
      <c r="AB43" s="658"/>
    </row>
    <row r="44" spans="1:28" ht="57" hidden="1" customHeight="1" outlineLevel="1" x14ac:dyDescent="0.2">
      <c r="A44" s="651" t="str">
        <f>IFERROR(VLOOKUP(B44,CoverageDisaggregationData!$B$4:$F$38,5,FALSE)," ")</f>
        <v xml:space="preserve"> </v>
      </c>
      <c r="B44" s="606"/>
      <c r="C44" s="907" t="str">
        <f>IFERROR(VLOOKUP(B44,CoverageDisaggregationData!$B$3:$C$37,2,FALSE)," ")</f>
        <v xml:space="preserve"> </v>
      </c>
      <c r="D44" s="652"/>
      <c r="E44" s="606" t="str">
        <f t="shared" si="6"/>
        <v/>
      </c>
      <c r="F44" s="652"/>
      <c r="G44" s="911"/>
      <c r="H44" s="911"/>
      <c r="I44" s="925" t="str">
        <f t="shared" si="7"/>
        <v/>
      </c>
      <c r="J44" s="911"/>
      <c r="K44" s="909"/>
      <c r="L44" s="911"/>
      <c r="M44" s="911"/>
      <c r="N44" s="912" t="str">
        <f t="shared" si="8"/>
        <v/>
      </c>
      <c r="O44" s="909"/>
      <c r="P44" s="942"/>
      <c r="Q44" s="603"/>
      <c r="R44" s="603"/>
      <c r="S44" s="927" t="str">
        <f t="shared" si="9"/>
        <v/>
      </c>
      <c r="T44" s="603"/>
      <c r="U44" s="604"/>
      <c r="V44" s="605"/>
      <c r="W44" s="603"/>
      <c r="X44" s="641" t="str">
        <f t="shared" si="10"/>
        <v/>
      </c>
      <c r="Y44" s="604"/>
      <c r="Z44" s="943"/>
      <c r="AA44" s="656" t="str">
        <f t="shared" si="11"/>
        <v/>
      </c>
      <c r="AB44" s="658"/>
    </row>
    <row r="45" spans="1:28" ht="57" hidden="1" customHeight="1" outlineLevel="1" x14ac:dyDescent="0.2">
      <c r="A45" s="651" t="str">
        <f>IFERROR(VLOOKUP(B45,CoverageDisaggregationData!$B$4:$F$38,5,FALSE)," ")</f>
        <v xml:space="preserve"> </v>
      </c>
      <c r="B45" s="606"/>
      <c r="C45" s="907" t="str">
        <f>IFERROR(VLOOKUP(B45,CoverageDisaggregationData!$B$3:$C$37,2,FALSE)," ")</f>
        <v xml:space="preserve"> </v>
      </c>
      <c r="D45" s="652"/>
      <c r="E45" s="606" t="str">
        <f t="shared" si="6"/>
        <v/>
      </c>
      <c r="F45" s="652"/>
      <c r="G45" s="911"/>
      <c r="H45" s="911"/>
      <c r="I45" s="925" t="str">
        <f t="shared" si="7"/>
        <v/>
      </c>
      <c r="J45" s="911"/>
      <c r="K45" s="909"/>
      <c r="L45" s="911"/>
      <c r="M45" s="911"/>
      <c r="N45" s="912" t="str">
        <f t="shared" si="8"/>
        <v/>
      </c>
      <c r="O45" s="909"/>
      <c r="P45" s="942"/>
      <c r="Q45" s="603"/>
      <c r="R45" s="603"/>
      <c r="S45" s="927" t="str">
        <f t="shared" si="9"/>
        <v/>
      </c>
      <c r="T45" s="603"/>
      <c r="U45" s="604"/>
      <c r="V45" s="605"/>
      <c r="W45" s="603"/>
      <c r="X45" s="641" t="str">
        <f t="shared" si="10"/>
        <v/>
      </c>
      <c r="Y45" s="604"/>
      <c r="Z45" s="943"/>
      <c r="AA45" s="656" t="str">
        <f t="shared" si="11"/>
        <v/>
      </c>
      <c r="AB45" s="658"/>
    </row>
    <row r="46" spans="1:28" ht="57" hidden="1" customHeight="1" outlineLevel="1" x14ac:dyDescent="0.2">
      <c r="A46" s="651" t="str">
        <f>IFERROR(VLOOKUP(B46,CoverageDisaggregationData!$B$4:$F$38,5,FALSE)," ")</f>
        <v xml:space="preserve"> </v>
      </c>
      <c r="B46" s="606"/>
      <c r="C46" s="907" t="str">
        <f>IFERROR(VLOOKUP(B46,CoverageDisaggregationData!$B$3:$C$37,2,FALSE)," ")</f>
        <v xml:space="preserve"> </v>
      </c>
      <c r="D46" s="652"/>
      <c r="E46" s="606" t="str">
        <f t="shared" si="6"/>
        <v/>
      </c>
      <c r="F46" s="652"/>
      <c r="G46" s="911"/>
      <c r="H46" s="911"/>
      <c r="I46" s="925" t="str">
        <f t="shared" si="7"/>
        <v/>
      </c>
      <c r="J46" s="911"/>
      <c r="K46" s="909"/>
      <c r="L46" s="911"/>
      <c r="M46" s="911"/>
      <c r="N46" s="912" t="str">
        <f t="shared" si="8"/>
        <v/>
      </c>
      <c r="O46" s="909"/>
      <c r="P46" s="942"/>
      <c r="Q46" s="603"/>
      <c r="R46" s="603"/>
      <c r="S46" s="927" t="str">
        <f t="shared" si="9"/>
        <v/>
      </c>
      <c r="T46" s="603"/>
      <c r="U46" s="604"/>
      <c r="V46" s="605"/>
      <c r="W46" s="603"/>
      <c r="X46" s="641" t="str">
        <f t="shared" si="10"/>
        <v/>
      </c>
      <c r="Y46" s="604"/>
      <c r="Z46" s="943"/>
      <c r="AA46" s="656" t="str">
        <f t="shared" si="11"/>
        <v/>
      </c>
      <c r="AB46" s="658"/>
    </row>
    <row r="47" spans="1:28" ht="57" hidden="1" customHeight="1" outlineLevel="1" x14ac:dyDescent="0.2">
      <c r="A47" s="651" t="str">
        <f>IFERROR(VLOOKUP(B47,CoverageDisaggregationData!$B$4:$F$38,5,FALSE)," ")</f>
        <v xml:space="preserve"> </v>
      </c>
      <c r="B47" s="606"/>
      <c r="C47" s="907" t="str">
        <f>IFERROR(VLOOKUP(B47,CoverageDisaggregationData!$B$3:$C$37,2,FALSE)," ")</f>
        <v xml:space="preserve"> </v>
      </c>
      <c r="D47" s="652"/>
      <c r="E47" s="606" t="str">
        <f t="shared" si="6"/>
        <v/>
      </c>
      <c r="F47" s="652"/>
      <c r="G47" s="911"/>
      <c r="H47" s="911"/>
      <c r="I47" s="925" t="str">
        <f t="shared" si="7"/>
        <v/>
      </c>
      <c r="J47" s="911"/>
      <c r="K47" s="909"/>
      <c r="L47" s="911"/>
      <c r="M47" s="911"/>
      <c r="N47" s="912" t="str">
        <f t="shared" si="8"/>
        <v/>
      </c>
      <c r="O47" s="909"/>
      <c r="P47" s="942"/>
      <c r="Q47" s="603"/>
      <c r="R47" s="603"/>
      <c r="S47" s="927" t="str">
        <f t="shared" si="9"/>
        <v/>
      </c>
      <c r="T47" s="603"/>
      <c r="U47" s="604"/>
      <c r="V47" s="605"/>
      <c r="W47" s="603"/>
      <c r="X47" s="641" t="str">
        <f t="shared" si="10"/>
        <v/>
      </c>
      <c r="Y47" s="604"/>
      <c r="Z47" s="943"/>
      <c r="AA47" s="656" t="str">
        <f t="shared" si="11"/>
        <v/>
      </c>
      <c r="AB47" s="658"/>
    </row>
    <row r="48" spans="1:28" ht="57" hidden="1" customHeight="1" outlineLevel="1" x14ac:dyDescent="0.2">
      <c r="A48" s="651" t="str">
        <f>IFERROR(VLOOKUP(B48,CoverageDisaggregationData!$B$4:$F$38,5,FALSE)," ")</f>
        <v xml:space="preserve"> </v>
      </c>
      <c r="B48" s="606"/>
      <c r="C48" s="907" t="str">
        <f>IFERROR(VLOOKUP(B48,CoverageDisaggregationData!$B$3:$C$37,2,FALSE)," ")</f>
        <v xml:space="preserve"> </v>
      </c>
      <c r="D48" s="652"/>
      <c r="E48" s="606" t="str">
        <f t="shared" si="6"/>
        <v/>
      </c>
      <c r="F48" s="652"/>
      <c r="G48" s="911"/>
      <c r="H48" s="911"/>
      <c r="I48" s="925" t="str">
        <f t="shared" si="5"/>
        <v/>
      </c>
      <c r="J48" s="911"/>
      <c r="K48" s="909"/>
      <c r="L48" s="911"/>
      <c r="M48" s="911"/>
      <c r="N48" s="912" t="str">
        <f t="shared" si="1"/>
        <v/>
      </c>
      <c r="O48" s="909"/>
      <c r="P48" s="894"/>
      <c r="Q48" s="603"/>
      <c r="R48" s="603"/>
      <c r="S48" s="927" t="str">
        <f t="shared" si="2"/>
        <v/>
      </c>
      <c r="T48" s="603"/>
      <c r="U48" s="604"/>
      <c r="V48" s="605"/>
      <c r="W48" s="603"/>
      <c r="X48" s="641" t="str">
        <f t="shared" si="3"/>
        <v/>
      </c>
      <c r="Y48" s="604"/>
      <c r="Z48" s="750"/>
      <c r="AA48" s="656" t="str">
        <f t="shared" si="4"/>
        <v/>
      </c>
      <c r="AB48" s="658"/>
    </row>
    <row r="49" spans="1:28" ht="57" hidden="1" customHeight="1" outlineLevel="1" x14ac:dyDescent="0.2">
      <c r="A49" s="651" t="str">
        <f>IFERROR(VLOOKUP(B49,CoverageDisaggregationData!$B$4:$F$38,5,FALSE)," ")</f>
        <v xml:space="preserve"> </v>
      </c>
      <c r="B49" s="606"/>
      <c r="C49" s="907" t="str">
        <f>IFERROR(VLOOKUP(B49,CoverageDisaggregationData!$B$3:$C$37,2,FALSE)," ")</f>
        <v xml:space="preserve"> </v>
      </c>
      <c r="D49" s="652"/>
      <c r="E49" s="606" t="str">
        <f t="shared" si="6"/>
        <v/>
      </c>
      <c r="F49" s="652"/>
      <c r="G49" s="911"/>
      <c r="H49" s="911"/>
      <c r="I49" s="925" t="str">
        <f t="shared" si="5"/>
        <v/>
      </c>
      <c r="J49" s="911"/>
      <c r="K49" s="909"/>
      <c r="L49" s="911"/>
      <c r="M49" s="911"/>
      <c r="N49" s="912" t="str">
        <f t="shared" si="1"/>
        <v/>
      </c>
      <c r="O49" s="909"/>
      <c r="P49" s="894"/>
      <c r="Q49" s="603"/>
      <c r="R49" s="603"/>
      <c r="S49" s="927" t="str">
        <f t="shared" si="2"/>
        <v/>
      </c>
      <c r="T49" s="603"/>
      <c r="U49" s="604"/>
      <c r="V49" s="605"/>
      <c r="W49" s="603"/>
      <c r="X49" s="641" t="str">
        <f t="shared" si="3"/>
        <v/>
      </c>
      <c r="Y49" s="604"/>
      <c r="Z49" s="750"/>
      <c r="AA49" s="656" t="str">
        <f t="shared" si="4"/>
        <v/>
      </c>
      <c r="AB49" s="658"/>
    </row>
    <row r="50" spans="1:28" ht="57" hidden="1" customHeight="1" outlineLevel="1" x14ac:dyDescent="0.2">
      <c r="A50" s="651" t="str">
        <f>IFERROR(VLOOKUP(B50,CoverageDisaggregationData!$B$4:$F$38,5,FALSE)," ")</f>
        <v xml:space="preserve"> </v>
      </c>
      <c r="B50" s="606"/>
      <c r="C50" s="907" t="str">
        <f>IFERROR(VLOOKUP(B50,CoverageDisaggregationData!$B$3:$C$37,2,FALSE)," ")</f>
        <v xml:space="preserve"> </v>
      </c>
      <c r="D50" s="652"/>
      <c r="E50" s="606" t="str">
        <f t="shared" si="6"/>
        <v/>
      </c>
      <c r="F50" s="652"/>
      <c r="G50" s="911"/>
      <c r="H50" s="911"/>
      <c r="I50" s="925" t="str">
        <f t="shared" si="5"/>
        <v/>
      </c>
      <c r="J50" s="911"/>
      <c r="K50" s="909"/>
      <c r="L50" s="911"/>
      <c r="M50" s="911"/>
      <c r="N50" s="912" t="str">
        <f t="shared" si="1"/>
        <v/>
      </c>
      <c r="O50" s="909"/>
      <c r="P50" s="894"/>
      <c r="Q50" s="603"/>
      <c r="R50" s="603"/>
      <c r="S50" s="927" t="str">
        <f t="shared" si="2"/>
        <v/>
      </c>
      <c r="T50" s="603"/>
      <c r="U50" s="604"/>
      <c r="V50" s="605"/>
      <c r="W50" s="603"/>
      <c r="X50" s="641" t="str">
        <f t="shared" si="3"/>
        <v/>
      </c>
      <c r="Y50" s="604"/>
      <c r="Z50" s="750"/>
      <c r="AA50" s="656" t="str">
        <f t="shared" si="4"/>
        <v/>
      </c>
      <c r="AB50" s="658"/>
    </row>
    <row r="51" spans="1:28" ht="57" hidden="1" customHeight="1" outlineLevel="1" x14ac:dyDescent="0.2">
      <c r="A51" s="651" t="str">
        <f>IFERROR(VLOOKUP(B51,CoverageDisaggregationData!$B$4:$F$38,5,FALSE)," ")</f>
        <v xml:space="preserve"> </v>
      </c>
      <c r="B51" s="606"/>
      <c r="C51" s="907" t="str">
        <f>IFERROR(VLOOKUP(B51,CoverageDisaggregationData!$B$3:$C$37,2,FALSE)," ")</f>
        <v xml:space="preserve"> </v>
      </c>
      <c r="D51" s="652"/>
      <c r="E51" s="606" t="str">
        <f t="shared" si="6"/>
        <v/>
      </c>
      <c r="F51" s="652"/>
      <c r="G51" s="911"/>
      <c r="H51" s="911"/>
      <c r="I51" s="925" t="str">
        <f t="shared" si="5"/>
        <v/>
      </c>
      <c r="J51" s="911"/>
      <c r="K51" s="909"/>
      <c r="L51" s="911"/>
      <c r="M51" s="911"/>
      <c r="N51" s="912" t="str">
        <f t="shared" si="1"/>
        <v/>
      </c>
      <c r="O51" s="909"/>
      <c r="P51" s="894"/>
      <c r="Q51" s="603"/>
      <c r="R51" s="603"/>
      <c r="S51" s="927" t="str">
        <f t="shared" si="2"/>
        <v/>
      </c>
      <c r="T51" s="603"/>
      <c r="U51" s="604"/>
      <c r="V51" s="605"/>
      <c r="W51" s="603"/>
      <c r="X51" s="641" t="str">
        <f t="shared" si="3"/>
        <v/>
      </c>
      <c r="Y51" s="604"/>
      <c r="Z51" s="750"/>
      <c r="AA51" s="656" t="str">
        <f t="shared" si="4"/>
        <v/>
      </c>
      <c r="AB51" s="658"/>
    </row>
    <row r="52" spans="1:28" ht="57" hidden="1" customHeight="1" outlineLevel="1" x14ac:dyDescent="0.2">
      <c r="A52" s="651" t="str">
        <f>IFERROR(VLOOKUP(B52,CoverageDisaggregationData!$B$4:$F$38,5,FALSE)," ")</f>
        <v xml:space="preserve"> </v>
      </c>
      <c r="B52" s="606"/>
      <c r="C52" s="907" t="str">
        <f>IFERROR(VLOOKUP(B52,CoverageDisaggregationData!$B$3:$C$37,2,FALSE)," ")</f>
        <v xml:space="preserve"> </v>
      </c>
      <c r="D52" s="652"/>
      <c r="E52" s="606" t="str">
        <f t="shared" si="6"/>
        <v/>
      </c>
      <c r="F52" s="652"/>
      <c r="G52" s="911"/>
      <c r="H52" s="911"/>
      <c r="I52" s="925" t="str">
        <f t="shared" si="5"/>
        <v/>
      </c>
      <c r="J52" s="911"/>
      <c r="K52" s="909"/>
      <c r="L52" s="911"/>
      <c r="M52" s="911"/>
      <c r="N52" s="912" t="str">
        <f t="shared" si="1"/>
        <v/>
      </c>
      <c r="O52" s="909"/>
      <c r="P52" s="894"/>
      <c r="Q52" s="603"/>
      <c r="R52" s="603"/>
      <c r="S52" s="927" t="str">
        <f t="shared" si="2"/>
        <v/>
      </c>
      <c r="T52" s="603"/>
      <c r="U52" s="604"/>
      <c r="V52" s="605"/>
      <c r="W52" s="603"/>
      <c r="X52" s="641" t="str">
        <f t="shared" si="3"/>
        <v/>
      </c>
      <c r="Y52" s="604"/>
      <c r="Z52" s="750"/>
      <c r="AA52" s="656" t="str">
        <f t="shared" si="4"/>
        <v/>
      </c>
      <c r="AB52" s="658"/>
    </row>
    <row r="53" spans="1:28" ht="57" hidden="1" customHeight="1" outlineLevel="1" x14ac:dyDescent="0.2">
      <c r="A53" s="651" t="str">
        <f>IFERROR(VLOOKUP(B53,CoverageDisaggregationData!$B$4:$F$38,5,FALSE)," ")</f>
        <v xml:space="preserve"> </v>
      </c>
      <c r="B53" s="606"/>
      <c r="C53" s="907" t="str">
        <f>IFERROR(VLOOKUP(B53,CoverageDisaggregationData!$B$3:$C$37,2,FALSE)," ")</f>
        <v xml:space="preserve"> </v>
      </c>
      <c r="D53" s="652"/>
      <c r="E53" s="606" t="str">
        <f t="shared" si="6"/>
        <v/>
      </c>
      <c r="F53" s="652"/>
      <c r="G53" s="911"/>
      <c r="H53" s="911"/>
      <c r="I53" s="925" t="str">
        <f t="shared" si="5"/>
        <v/>
      </c>
      <c r="J53" s="911"/>
      <c r="K53" s="909"/>
      <c r="L53" s="911"/>
      <c r="M53" s="911"/>
      <c r="N53" s="912" t="str">
        <f t="shared" si="1"/>
        <v/>
      </c>
      <c r="O53" s="909"/>
      <c r="P53" s="894"/>
      <c r="Q53" s="603"/>
      <c r="R53" s="603"/>
      <c r="S53" s="927" t="str">
        <f t="shared" si="2"/>
        <v/>
      </c>
      <c r="T53" s="603"/>
      <c r="U53" s="604"/>
      <c r="V53" s="605"/>
      <c r="W53" s="603"/>
      <c r="X53" s="641" t="str">
        <f t="shared" si="3"/>
        <v/>
      </c>
      <c r="Y53" s="604"/>
      <c r="Z53" s="750"/>
      <c r="AA53" s="656" t="str">
        <f t="shared" si="4"/>
        <v/>
      </c>
      <c r="AB53" s="658"/>
    </row>
    <row r="54" spans="1:28" ht="57" hidden="1" customHeight="1" outlineLevel="1" x14ac:dyDescent="0.2">
      <c r="A54" s="651" t="str">
        <f>IFERROR(VLOOKUP(B54,CoverageDisaggregationData!$B$4:$F$38,5,FALSE)," ")</f>
        <v xml:space="preserve"> </v>
      </c>
      <c r="B54" s="606"/>
      <c r="C54" s="907" t="str">
        <f>IFERROR(VLOOKUP(B54,CoverageDisaggregationData!$B$3:$C$37,2,FALSE)," ")</f>
        <v xml:space="preserve"> </v>
      </c>
      <c r="D54" s="652"/>
      <c r="E54" s="606" t="str">
        <f t="shared" si="6"/>
        <v/>
      </c>
      <c r="F54" s="652"/>
      <c r="G54" s="911"/>
      <c r="H54" s="911"/>
      <c r="I54" s="925" t="str">
        <f t="shared" si="5"/>
        <v/>
      </c>
      <c r="J54" s="911"/>
      <c r="K54" s="909"/>
      <c r="L54" s="911"/>
      <c r="M54" s="911"/>
      <c r="N54" s="912" t="str">
        <f t="shared" si="1"/>
        <v/>
      </c>
      <c r="O54" s="909"/>
      <c r="P54" s="894"/>
      <c r="Q54" s="603"/>
      <c r="R54" s="603"/>
      <c r="S54" s="927" t="str">
        <f t="shared" si="2"/>
        <v/>
      </c>
      <c r="T54" s="603"/>
      <c r="U54" s="604"/>
      <c r="V54" s="605"/>
      <c r="W54" s="603"/>
      <c r="X54" s="641" t="str">
        <f t="shared" si="3"/>
        <v/>
      </c>
      <c r="Y54" s="604"/>
      <c r="Z54" s="750"/>
      <c r="AA54" s="656" t="str">
        <f t="shared" si="4"/>
        <v/>
      </c>
      <c r="AB54" s="658"/>
    </row>
    <row r="55" spans="1:28" ht="57" hidden="1" customHeight="1" outlineLevel="1" x14ac:dyDescent="0.2">
      <c r="A55" s="651" t="str">
        <f>IFERROR(VLOOKUP(B55,CoverageDisaggregationData!$B$4:$F$38,5,FALSE)," ")</f>
        <v xml:space="preserve"> </v>
      </c>
      <c r="B55" s="606"/>
      <c r="C55" s="907" t="str">
        <f>IFERROR(VLOOKUP(B55,CoverageDisaggregationData!$B$3:$C$37,2,FALSE)," ")</f>
        <v xml:space="preserve"> </v>
      </c>
      <c r="D55" s="652"/>
      <c r="E55" s="606" t="str">
        <f t="shared" si="6"/>
        <v/>
      </c>
      <c r="F55" s="652"/>
      <c r="G55" s="911"/>
      <c r="H55" s="911"/>
      <c r="I55" s="925" t="str">
        <f t="shared" si="5"/>
        <v/>
      </c>
      <c r="J55" s="911"/>
      <c r="K55" s="909"/>
      <c r="L55" s="911"/>
      <c r="M55" s="911"/>
      <c r="N55" s="912" t="str">
        <f t="shared" si="1"/>
        <v/>
      </c>
      <c r="O55" s="909"/>
      <c r="P55" s="894"/>
      <c r="Q55" s="603"/>
      <c r="R55" s="603"/>
      <c r="S55" s="927" t="str">
        <f t="shared" si="2"/>
        <v/>
      </c>
      <c r="T55" s="603"/>
      <c r="U55" s="604"/>
      <c r="V55" s="605"/>
      <c r="W55" s="603"/>
      <c r="X55" s="641" t="str">
        <f t="shared" si="3"/>
        <v/>
      </c>
      <c r="Y55" s="604"/>
      <c r="Z55" s="750"/>
      <c r="AA55" s="656" t="str">
        <f t="shared" si="4"/>
        <v/>
      </c>
      <c r="AB55" s="658"/>
    </row>
    <row r="56" spans="1:28" ht="57" hidden="1" customHeight="1" outlineLevel="1" x14ac:dyDescent="0.2">
      <c r="A56" s="651" t="str">
        <f>IFERROR(VLOOKUP(B56,CoverageDisaggregationData!$B$4:$F$38,5,FALSE)," ")</f>
        <v xml:space="preserve"> </v>
      </c>
      <c r="B56" s="606"/>
      <c r="C56" s="907" t="str">
        <f>IFERROR(VLOOKUP(B56,CoverageDisaggregationData!$B$3:$C$37,2,FALSE)," ")</f>
        <v xml:space="preserve"> </v>
      </c>
      <c r="D56" s="652"/>
      <c r="E56" s="606" t="str">
        <f t="shared" si="6"/>
        <v/>
      </c>
      <c r="F56" s="652"/>
      <c r="G56" s="911"/>
      <c r="H56" s="911"/>
      <c r="I56" s="925" t="str">
        <f t="shared" si="5"/>
        <v/>
      </c>
      <c r="J56" s="911"/>
      <c r="K56" s="909"/>
      <c r="L56" s="911"/>
      <c r="M56" s="911"/>
      <c r="N56" s="912" t="str">
        <f t="shared" si="1"/>
        <v/>
      </c>
      <c r="O56" s="909"/>
      <c r="P56" s="894"/>
      <c r="Q56" s="603"/>
      <c r="R56" s="603"/>
      <c r="S56" s="927" t="str">
        <f t="shared" si="2"/>
        <v/>
      </c>
      <c r="T56" s="603"/>
      <c r="U56" s="604"/>
      <c r="V56" s="605"/>
      <c r="W56" s="603"/>
      <c r="X56" s="641" t="str">
        <f t="shared" si="3"/>
        <v/>
      </c>
      <c r="Y56" s="604"/>
      <c r="Z56" s="750"/>
      <c r="AA56" s="656" t="str">
        <f t="shared" si="4"/>
        <v/>
      </c>
      <c r="AB56" s="658"/>
    </row>
    <row r="57" spans="1:28" ht="57" hidden="1" customHeight="1" outlineLevel="1" x14ac:dyDescent="0.2">
      <c r="A57" s="651" t="str">
        <f>IFERROR(VLOOKUP(B57,CoverageDisaggregationData!$B$4:$F$38,5,FALSE)," ")</f>
        <v xml:space="preserve"> </v>
      </c>
      <c r="B57" s="606"/>
      <c r="C57" s="907" t="str">
        <f>IFERROR(VLOOKUP(B57,CoverageDisaggregationData!$B$3:$C$37,2,FALSE)," ")</f>
        <v xml:space="preserve"> </v>
      </c>
      <c r="D57" s="652"/>
      <c r="E57" s="606" t="str">
        <f t="shared" si="6"/>
        <v/>
      </c>
      <c r="F57" s="652"/>
      <c r="G57" s="911"/>
      <c r="H57" s="911"/>
      <c r="I57" s="925" t="str">
        <f t="shared" si="5"/>
        <v/>
      </c>
      <c r="J57" s="911"/>
      <c r="K57" s="909"/>
      <c r="L57" s="911"/>
      <c r="M57" s="911"/>
      <c r="N57" s="912" t="str">
        <f t="shared" si="1"/>
        <v/>
      </c>
      <c r="O57" s="909"/>
      <c r="P57" s="894"/>
      <c r="Q57" s="603"/>
      <c r="R57" s="603"/>
      <c r="S57" s="927" t="str">
        <f t="shared" si="2"/>
        <v/>
      </c>
      <c r="T57" s="603"/>
      <c r="U57" s="604"/>
      <c r="V57" s="605"/>
      <c r="W57" s="603"/>
      <c r="X57" s="641" t="str">
        <f t="shared" si="3"/>
        <v/>
      </c>
      <c r="Y57" s="604"/>
      <c r="Z57" s="750"/>
      <c r="AA57" s="656" t="str">
        <f t="shared" si="4"/>
        <v/>
      </c>
      <c r="AB57" s="658"/>
    </row>
    <row r="58" spans="1:28" ht="57" hidden="1" customHeight="1" outlineLevel="1" x14ac:dyDescent="0.2">
      <c r="A58" s="651" t="str">
        <f>IFERROR(VLOOKUP(B58,CoverageDisaggregationData!$B$4:$F$38,5,FALSE)," ")</f>
        <v xml:space="preserve"> </v>
      </c>
      <c r="B58" s="606"/>
      <c r="C58" s="907" t="str">
        <f>IFERROR(VLOOKUP(B58,CoverageDisaggregationData!$B$3:$C$37,2,FALSE)," ")</f>
        <v xml:space="preserve"> </v>
      </c>
      <c r="D58" s="652"/>
      <c r="E58" s="606" t="str">
        <f t="shared" si="6"/>
        <v/>
      </c>
      <c r="F58" s="652"/>
      <c r="G58" s="911"/>
      <c r="H58" s="911"/>
      <c r="I58" s="925" t="str">
        <f t="shared" si="5"/>
        <v/>
      </c>
      <c r="J58" s="911"/>
      <c r="K58" s="909"/>
      <c r="L58" s="911"/>
      <c r="M58" s="911"/>
      <c r="N58" s="912" t="str">
        <f t="shared" si="1"/>
        <v/>
      </c>
      <c r="O58" s="909"/>
      <c r="P58" s="894"/>
      <c r="Q58" s="603"/>
      <c r="R58" s="603"/>
      <c r="S58" s="927" t="str">
        <f t="shared" si="2"/>
        <v/>
      </c>
      <c r="T58" s="603"/>
      <c r="U58" s="604"/>
      <c r="V58" s="605"/>
      <c r="W58" s="603"/>
      <c r="X58" s="641" t="str">
        <f t="shared" si="3"/>
        <v/>
      </c>
      <c r="Y58" s="604"/>
      <c r="Z58" s="750"/>
      <c r="AA58" s="656" t="str">
        <f t="shared" si="4"/>
        <v/>
      </c>
      <c r="AB58" s="658"/>
    </row>
    <row r="59" spans="1:28" ht="57" hidden="1" customHeight="1" outlineLevel="1" x14ac:dyDescent="0.2">
      <c r="A59" s="651" t="str">
        <f>IFERROR(VLOOKUP(B59,CoverageDisaggregationData!$B$4:$F$38,5,FALSE)," ")</f>
        <v xml:space="preserve"> </v>
      </c>
      <c r="B59" s="606"/>
      <c r="C59" s="907" t="str">
        <f>IFERROR(VLOOKUP(B59,CoverageDisaggregationData!$B$3:$C$37,2,FALSE)," ")</f>
        <v xml:space="preserve"> </v>
      </c>
      <c r="D59" s="652"/>
      <c r="E59" s="606" t="str">
        <f t="shared" si="6"/>
        <v/>
      </c>
      <c r="F59" s="652"/>
      <c r="G59" s="911"/>
      <c r="H59" s="911"/>
      <c r="I59" s="925" t="str">
        <f t="shared" si="5"/>
        <v/>
      </c>
      <c r="J59" s="911"/>
      <c r="K59" s="909"/>
      <c r="L59" s="911"/>
      <c r="M59" s="911"/>
      <c r="N59" s="912" t="str">
        <f t="shared" si="1"/>
        <v/>
      </c>
      <c r="O59" s="909"/>
      <c r="P59" s="894"/>
      <c r="Q59" s="603"/>
      <c r="R59" s="603"/>
      <c r="S59" s="927" t="str">
        <f t="shared" si="2"/>
        <v/>
      </c>
      <c r="T59" s="603"/>
      <c r="U59" s="604"/>
      <c r="V59" s="605"/>
      <c r="W59" s="603"/>
      <c r="X59" s="641" t="str">
        <f t="shared" si="3"/>
        <v/>
      </c>
      <c r="Y59" s="604"/>
      <c r="Z59" s="750"/>
      <c r="AA59" s="656" t="str">
        <f t="shared" si="4"/>
        <v/>
      </c>
      <c r="AB59" s="658"/>
    </row>
    <row r="60" spans="1:28" ht="57" hidden="1" customHeight="1" outlineLevel="1" x14ac:dyDescent="0.2">
      <c r="A60" s="651" t="str">
        <f>IFERROR(VLOOKUP(B60,CoverageDisaggregationData!$B$4:$F$38,5,FALSE)," ")</f>
        <v xml:space="preserve"> </v>
      </c>
      <c r="B60" s="606"/>
      <c r="C60" s="907" t="str">
        <f>IFERROR(VLOOKUP(B60,CoverageDisaggregationData!$B$3:$C$37,2,FALSE)," ")</f>
        <v xml:space="preserve"> </v>
      </c>
      <c r="D60" s="652"/>
      <c r="E60" s="606" t="str">
        <f t="shared" si="6"/>
        <v/>
      </c>
      <c r="F60" s="652"/>
      <c r="G60" s="911"/>
      <c r="H60" s="911"/>
      <c r="I60" s="925" t="str">
        <f t="shared" ref="I60:I68" si="12">IFERROR(G60/H60,"")</f>
        <v/>
      </c>
      <c r="J60" s="911"/>
      <c r="K60" s="909"/>
      <c r="L60" s="911"/>
      <c r="M60" s="911"/>
      <c r="N60" s="912" t="str">
        <f t="shared" ref="N60:N68" si="13">IFERROR(L60/M60,"")</f>
        <v/>
      </c>
      <c r="O60" s="909"/>
      <c r="P60" s="928"/>
      <c r="Q60" s="603"/>
      <c r="R60" s="603"/>
      <c r="S60" s="927" t="str">
        <f t="shared" ref="S60:S68" si="14">IFERROR(Q60/R60,"")</f>
        <v/>
      </c>
      <c r="T60" s="603"/>
      <c r="U60" s="604"/>
      <c r="V60" s="605"/>
      <c r="W60" s="603"/>
      <c r="X60" s="641" t="str">
        <f t="shared" ref="X60:X68" si="15">IFERROR(V60/W60,"")</f>
        <v/>
      </c>
      <c r="Y60" s="604"/>
      <c r="Z60" s="931"/>
      <c r="AA60" s="656" t="str">
        <f t="shared" ref="AA60:AA68" si="16">X60</f>
        <v/>
      </c>
      <c r="AB60" s="658"/>
    </row>
    <row r="61" spans="1:28" ht="57" hidden="1" customHeight="1" outlineLevel="1" x14ac:dyDescent="0.2">
      <c r="A61" s="651" t="str">
        <f>IFERROR(VLOOKUP(B61,CoverageDisaggregationData!$B$4:$F$38,5,FALSE)," ")</f>
        <v xml:space="preserve"> </v>
      </c>
      <c r="B61" s="606"/>
      <c r="C61" s="907" t="str">
        <f>IFERROR(VLOOKUP(B61,CoverageDisaggregationData!$B$3:$C$37,2,FALSE)," ")</f>
        <v xml:space="preserve"> </v>
      </c>
      <c r="D61" s="652"/>
      <c r="E61" s="606" t="str">
        <f t="shared" si="6"/>
        <v/>
      </c>
      <c r="F61" s="652"/>
      <c r="G61" s="911"/>
      <c r="H61" s="911"/>
      <c r="I61" s="925" t="str">
        <f t="shared" si="12"/>
        <v/>
      </c>
      <c r="J61" s="911"/>
      <c r="K61" s="909"/>
      <c r="L61" s="911"/>
      <c r="M61" s="911"/>
      <c r="N61" s="912" t="str">
        <f t="shared" si="13"/>
        <v/>
      </c>
      <c r="O61" s="909"/>
      <c r="P61" s="928"/>
      <c r="Q61" s="603"/>
      <c r="R61" s="603"/>
      <c r="S61" s="927" t="str">
        <f t="shared" si="14"/>
        <v/>
      </c>
      <c r="T61" s="603"/>
      <c r="U61" s="604"/>
      <c r="V61" s="605"/>
      <c r="W61" s="603"/>
      <c r="X61" s="641" t="str">
        <f t="shared" si="15"/>
        <v/>
      </c>
      <c r="Y61" s="604"/>
      <c r="Z61" s="931"/>
      <c r="AA61" s="656" t="str">
        <f t="shared" si="16"/>
        <v/>
      </c>
      <c r="AB61" s="658"/>
    </row>
    <row r="62" spans="1:28" ht="57" hidden="1" customHeight="1" outlineLevel="1" x14ac:dyDescent="0.2">
      <c r="A62" s="651" t="str">
        <f>IFERROR(VLOOKUP(B62,CoverageDisaggregationData!$B$4:$F$38,5,FALSE)," ")</f>
        <v xml:space="preserve"> </v>
      </c>
      <c r="B62" s="606"/>
      <c r="C62" s="907" t="str">
        <f>IFERROR(VLOOKUP(B62,CoverageDisaggregationData!$B$3:$C$37,2,FALSE)," ")</f>
        <v xml:space="preserve"> </v>
      </c>
      <c r="D62" s="652"/>
      <c r="E62" s="606" t="str">
        <f t="shared" si="6"/>
        <v/>
      </c>
      <c r="F62" s="652"/>
      <c r="G62" s="911"/>
      <c r="H62" s="911"/>
      <c r="I62" s="925" t="str">
        <f t="shared" si="12"/>
        <v/>
      </c>
      <c r="J62" s="911"/>
      <c r="K62" s="909"/>
      <c r="L62" s="911"/>
      <c r="M62" s="911"/>
      <c r="N62" s="912" t="str">
        <f t="shared" si="13"/>
        <v/>
      </c>
      <c r="O62" s="909"/>
      <c r="P62" s="928"/>
      <c r="Q62" s="603"/>
      <c r="R62" s="603"/>
      <c r="S62" s="927" t="str">
        <f t="shared" si="14"/>
        <v/>
      </c>
      <c r="T62" s="603"/>
      <c r="U62" s="604"/>
      <c r="V62" s="605"/>
      <c r="W62" s="603"/>
      <c r="X62" s="641" t="str">
        <f t="shared" si="15"/>
        <v/>
      </c>
      <c r="Y62" s="604"/>
      <c r="Z62" s="931"/>
      <c r="AA62" s="656" t="str">
        <f t="shared" si="16"/>
        <v/>
      </c>
      <c r="AB62" s="658"/>
    </row>
    <row r="63" spans="1:28" ht="57" hidden="1" customHeight="1" outlineLevel="1" x14ac:dyDescent="0.2">
      <c r="A63" s="651" t="str">
        <f>IFERROR(VLOOKUP(B63,CoverageDisaggregationData!$B$4:$F$38,5,FALSE)," ")</f>
        <v xml:space="preserve"> </v>
      </c>
      <c r="B63" s="606"/>
      <c r="C63" s="907" t="str">
        <f>IFERROR(VLOOKUP(B63,CoverageDisaggregationData!$B$3:$C$37,2,FALSE)," ")</f>
        <v xml:space="preserve"> </v>
      </c>
      <c r="D63" s="652"/>
      <c r="E63" s="606" t="str">
        <f t="shared" si="6"/>
        <v/>
      </c>
      <c r="F63" s="652"/>
      <c r="G63" s="911"/>
      <c r="H63" s="911"/>
      <c r="I63" s="925" t="str">
        <f t="shared" si="12"/>
        <v/>
      </c>
      <c r="J63" s="911"/>
      <c r="K63" s="909"/>
      <c r="L63" s="911"/>
      <c r="M63" s="911"/>
      <c r="N63" s="912" t="str">
        <f t="shared" si="13"/>
        <v/>
      </c>
      <c r="O63" s="909"/>
      <c r="P63" s="928"/>
      <c r="Q63" s="603"/>
      <c r="R63" s="603"/>
      <c r="S63" s="927" t="str">
        <f t="shared" si="14"/>
        <v/>
      </c>
      <c r="T63" s="603"/>
      <c r="U63" s="604"/>
      <c r="V63" s="605"/>
      <c r="W63" s="603"/>
      <c r="X63" s="641" t="str">
        <f t="shared" si="15"/>
        <v/>
      </c>
      <c r="Y63" s="604"/>
      <c r="Z63" s="931"/>
      <c r="AA63" s="656" t="str">
        <f t="shared" si="16"/>
        <v/>
      </c>
      <c r="AB63" s="658"/>
    </row>
    <row r="64" spans="1:28" ht="57" hidden="1" customHeight="1" outlineLevel="1" x14ac:dyDescent="0.2">
      <c r="A64" s="651" t="str">
        <f>IFERROR(VLOOKUP(B64,CoverageDisaggregationData!$B$4:$F$38,5,FALSE)," ")</f>
        <v xml:space="preserve"> </v>
      </c>
      <c r="B64" s="606"/>
      <c r="C64" s="907" t="str">
        <f>IFERROR(VLOOKUP(B64,CoverageDisaggregationData!$B$3:$C$37,2,FALSE)," ")</f>
        <v xml:space="preserve"> </v>
      </c>
      <c r="D64" s="652"/>
      <c r="E64" s="606" t="str">
        <f t="shared" si="6"/>
        <v/>
      </c>
      <c r="F64" s="652"/>
      <c r="G64" s="911"/>
      <c r="H64" s="911"/>
      <c r="I64" s="925" t="str">
        <f t="shared" si="12"/>
        <v/>
      </c>
      <c r="J64" s="911"/>
      <c r="K64" s="909"/>
      <c r="L64" s="911"/>
      <c r="M64" s="911"/>
      <c r="N64" s="912" t="str">
        <f t="shared" si="13"/>
        <v/>
      </c>
      <c r="O64" s="909"/>
      <c r="P64" s="928"/>
      <c r="Q64" s="603"/>
      <c r="R64" s="603"/>
      <c r="S64" s="927" t="str">
        <f t="shared" si="14"/>
        <v/>
      </c>
      <c r="T64" s="603"/>
      <c r="U64" s="604"/>
      <c r="V64" s="605"/>
      <c r="W64" s="603"/>
      <c r="X64" s="641" t="str">
        <f t="shared" si="15"/>
        <v/>
      </c>
      <c r="Y64" s="604"/>
      <c r="Z64" s="931"/>
      <c r="AA64" s="656" t="str">
        <f t="shared" si="16"/>
        <v/>
      </c>
      <c r="AB64" s="658"/>
    </row>
    <row r="65" spans="1:28" ht="57" hidden="1" customHeight="1" outlineLevel="1" x14ac:dyDescent="0.2">
      <c r="A65" s="651" t="str">
        <f>IFERROR(VLOOKUP(B65,CoverageDisaggregationData!$B$4:$F$38,5,FALSE)," ")</f>
        <v xml:space="preserve"> </v>
      </c>
      <c r="B65" s="606"/>
      <c r="C65" s="907" t="str">
        <f>IFERROR(VLOOKUP(B65,CoverageDisaggregationData!$B$3:$C$37,2,FALSE)," ")</f>
        <v xml:space="preserve"> </v>
      </c>
      <c r="D65" s="652"/>
      <c r="E65" s="606" t="str">
        <f t="shared" si="6"/>
        <v/>
      </c>
      <c r="F65" s="652"/>
      <c r="G65" s="911"/>
      <c r="H65" s="911"/>
      <c r="I65" s="925" t="str">
        <f t="shared" si="12"/>
        <v/>
      </c>
      <c r="J65" s="911"/>
      <c r="K65" s="909"/>
      <c r="L65" s="911"/>
      <c r="M65" s="911"/>
      <c r="N65" s="912" t="str">
        <f t="shared" si="13"/>
        <v/>
      </c>
      <c r="O65" s="909"/>
      <c r="P65" s="928"/>
      <c r="Q65" s="603"/>
      <c r="R65" s="603"/>
      <c r="S65" s="927" t="str">
        <f t="shared" si="14"/>
        <v/>
      </c>
      <c r="T65" s="603"/>
      <c r="U65" s="604"/>
      <c r="V65" s="605"/>
      <c r="W65" s="603"/>
      <c r="X65" s="641" t="str">
        <f t="shared" si="15"/>
        <v/>
      </c>
      <c r="Y65" s="604"/>
      <c r="Z65" s="931"/>
      <c r="AA65" s="656" t="str">
        <f t="shared" si="16"/>
        <v/>
      </c>
      <c r="AB65" s="658"/>
    </row>
    <row r="66" spans="1:28" ht="57" hidden="1" customHeight="1" outlineLevel="1" x14ac:dyDescent="0.2">
      <c r="A66" s="651" t="str">
        <f>IFERROR(VLOOKUP(B66,CoverageDisaggregationData!$B$4:$F$38,5,FALSE)," ")</f>
        <v xml:space="preserve"> </v>
      </c>
      <c r="B66" s="606"/>
      <c r="C66" s="907" t="str">
        <f>IFERROR(VLOOKUP(B66,CoverageDisaggregationData!$B$3:$C$37,2,FALSE)," ")</f>
        <v xml:space="preserve"> </v>
      </c>
      <c r="D66" s="652"/>
      <c r="E66" s="606" t="str">
        <f t="shared" si="6"/>
        <v/>
      </c>
      <c r="F66" s="652"/>
      <c r="G66" s="911"/>
      <c r="H66" s="911"/>
      <c r="I66" s="925" t="str">
        <f t="shared" si="12"/>
        <v/>
      </c>
      <c r="J66" s="911"/>
      <c r="K66" s="909"/>
      <c r="L66" s="911"/>
      <c r="M66" s="911"/>
      <c r="N66" s="912" t="str">
        <f t="shared" si="13"/>
        <v/>
      </c>
      <c r="O66" s="909"/>
      <c r="P66" s="928"/>
      <c r="Q66" s="603"/>
      <c r="R66" s="603"/>
      <c r="S66" s="927" t="str">
        <f t="shared" si="14"/>
        <v/>
      </c>
      <c r="T66" s="603"/>
      <c r="U66" s="604"/>
      <c r="V66" s="605"/>
      <c r="W66" s="603"/>
      <c r="X66" s="641" t="str">
        <f t="shared" si="15"/>
        <v/>
      </c>
      <c r="Y66" s="604"/>
      <c r="Z66" s="931"/>
      <c r="AA66" s="656" t="str">
        <f t="shared" si="16"/>
        <v/>
      </c>
      <c r="AB66" s="658"/>
    </row>
    <row r="67" spans="1:28" ht="57" hidden="1" customHeight="1" outlineLevel="1" x14ac:dyDescent="0.2">
      <c r="A67" s="651" t="str">
        <f>IFERROR(VLOOKUP(B67,CoverageDisaggregationData!$B$4:$F$38,5,FALSE)," ")</f>
        <v xml:space="preserve"> </v>
      </c>
      <c r="B67" s="606"/>
      <c r="C67" s="907" t="str">
        <f>IFERROR(VLOOKUP(B67,CoverageDisaggregationData!$B$3:$C$37,2,FALSE)," ")</f>
        <v xml:space="preserve"> </v>
      </c>
      <c r="D67" s="652"/>
      <c r="E67" s="606" t="str">
        <f t="shared" si="6"/>
        <v/>
      </c>
      <c r="F67" s="652"/>
      <c r="G67" s="911"/>
      <c r="H67" s="911"/>
      <c r="I67" s="925" t="str">
        <f t="shared" si="12"/>
        <v/>
      </c>
      <c r="J67" s="911"/>
      <c r="K67" s="909"/>
      <c r="L67" s="911"/>
      <c r="M67" s="911"/>
      <c r="N67" s="912" t="str">
        <f t="shared" si="13"/>
        <v/>
      </c>
      <c r="O67" s="909"/>
      <c r="P67" s="939"/>
      <c r="Q67" s="603"/>
      <c r="R67" s="603"/>
      <c r="S67" s="927" t="str">
        <f t="shared" si="14"/>
        <v/>
      </c>
      <c r="T67" s="603"/>
      <c r="U67" s="604"/>
      <c r="V67" s="605"/>
      <c r="W67" s="603"/>
      <c r="X67" s="641" t="str">
        <f t="shared" si="15"/>
        <v/>
      </c>
      <c r="Y67" s="604"/>
      <c r="Z67" s="940"/>
      <c r="AA67" s="656" t="str">
        <f t="shared" si="16"/>
        <v/>
      </c>
      <c r="AB67" s="658"/>
    </row>
    <row r="68" spans="1:28" ht="57.75" hidden="1" customHeight="1" outlineLevel="1" x14ac:dyDescent="0.2">
      <c r="A68" s="651" t="str">
        <f>IFERROR(VLOOKUP(B68,CoverageDisaggregationData!$B$4:$F$38,5,FALSE)," ")</f>
        <v xml:space="preserve"> </v>
      </c>
      <c r="B68" s="606"/>
      <c r="C68" s="907" t="str">
        <f>IFERROR(VLOOKUP(B68,CoverageDisaggregationData!$B$3:$C$37,2,FALSE)," ")</f>
        <v xml:space="preserve"> </v>
      </c>
      <c r="D68" s="652"/>
      <c r="E68" s="606" t="str">
        <f t="shared" si="6"/>
        <v/>
      </c>
      <c r="F68" s="652"/>
      <c r="G68" s="911"/>
      <c r="H68" s="911"/>
      <c r="I68" s="925" t="str">
        <f t="shared" si="12"/>
        <v/>
      </c>
      <c r="J68" s="911"/>
      <c r="K68" s="909"/>
      <c r="L68" s="911"/>
      <c r="M68" s="911"/>
      <c r="N68" s="912" t="str">
        <f t="shared" si="13"/>
        <v/>
      </c>
      <c r="O68" s="909"/>
      <c r="P68" s="939"/>
      <c r="Q68" s="603"/>
      <c r="R68" s="603"/>
      <c r="S68" s="927" t="str">
        <f t="shared" si="14"/>
        <v/>
      </c>
      <c r="T68" s="603"/>
      <c r="U68" s="604"/>
      <c r="V68" s="605"/>
      <c r="W68" s="603"/>
      <c r="X68" s="641" t="str">
        <f t="shared" si="15"/>
        <v/>
      </c>
      <c r="Y68" s="604"/>
      <c r="Z68" s="940"/>
      <c r="AA68" s="656" t="str">
        <f t="shared" si="16"/>
        <v/>
      </c>
      <c r="AB68" s="658"/>
    </row>
    <row r="69" spans="1:28" hidden="1" x14ac:dyDescent="0.2">
      <c r="AB69" s="453"/>
    </row>
    <row r="70" spans="1:28" x14ac:dyDescent="0.2">
      <c r="AB70" s="453"/>
    </row>
    <row r="71" spans="1:28" x14ac:dyDescent="0.2">
      <c r="AB71" s="453"/>
    </row>
  </sheetData>
  <sheetProtection algorithmName="SHA-512" hashValue="Jf/AHnzS9nCSM2pv/IHIbT6FUMIhIEhCGGWEGr0tuVAbb4hza+uObk67Qobz2PZlk0jabMYzgty/i/KePxh91w==" saltValue="7BFdOgn+4OuDUaPGUKtvYQ==" spinCount="100000" sheet="1" objects="1" scenarios="1" formatCells="0" formatColumns="0" formatRows="0"/>
  <dataConsolidate/>
  <mergeCells count="17">
    <mergeCell ref="C5:C6"/>
    <mergeCell ref="E5:E6"/>
    <mergeCell ref="L5:O5"/>
    <mergeCell ref="A1:I1"/>
    <mergeCell ref="AA4:AB4"/>
    <mergeCell ref="Q4:Z4"/>
    <mergeCell ref="A4:P4"/>
    <mergeCell ref="AA5:AA6"/>
    <mergeCell ref="AB5:AB6"/>
    <mergeCell ref="V5:Y5"/>
    <mergeCell ref="Q5:U5"/>
    <mergeCell ref="Z5:Z6"/>
    <mergeCell ref="A5:A6"/>
    <mergeCell ref="B5:B6"/>
    <mergeCell ref="G5:K5"/>
    <mergeCell ref="P5:P6"/>
    <mergeCell ref="D5:D6"/>
  </mergeCells>
  <conditionalFormatting sqref="D7:N7 J66:M66 I66:I68 E68 J68:M68 N63:Z68 E48:E66 E8:E37 D8:D68 G48:Z62 G68:H68 G63:M65 G66:H66 F8:F68 G13:Z37 G8:N12 P7:Z12">
    <cfRule type="expression" dxfId="66" priority="18">
      <formula>$C7=" "</formula>
    </cfRule>
  </conditionalFormatting>
  <conditionalFormatting sqref="AA7:AB37 AA48:AB68">
    <cfRule type="expression" dxfId="65" priority="16">
      <formula>$C7=" "</formula>
    </cfRule>
  </conditionalFormatting>
  <conditionalFormatting sqref="E67 J67:M67 G67:H67">
    <cfRule type="expression" dxfId="64" priority="15">
      <formula>$C67=" "</formula>
    </cfRule>
  </conditionalFormatting>
  <conditionalFormatting sqref="E38:E47 G38:Z47">
    <cfRule type="expression" dxfId="63" priority="3">
      <formula>$C38=" "</formula>
    </cfRule>
  </conditionalFormatting>
  <conditionalFormatting sqref="AA38:AB47">
    <cfRule type="expression" dxfId="62" priority="2">
      <formula>$C38=" "</formula>
    </cfRule>
  </conditionalFormatting>
  <conditionalFormatting sqref="O7:O12">
    <cfRule type="expression" dxfId="61" priority="1">
      <formula>$C7=" "</formula>
    </cfRule>
  </conditionalFormatting>
  <dataValidations count="4">
    <dataValidation type="list" allowBlank="1" showInputMessage="1" showErrorMessage="1" sqref="B7:B68">
      <formula1>CoverageChoice</formula1>
    </dataValidation>
    <dataValidation errorStyle="warning" allowBlank="1" showInputMessage="1" showErrorMessage="1" sqref="A7:A68"/>
    <dataValidation type="list" errorStyle="warning" showInputMessage="1" showErrorMessage="1" sqref="D7:D68">
      <formula1>IF(ISBLANK($A$7),"Not Required",INDIRECT($C7))</formula1>
    </dataValidation>
    <dataValidation type="list" errorStyle="warning" allowBlank="1" showInputMessage="1" showErrorMessage="1" sqref="F7:F68">
      <formula1>INDIRECT($E7)</formula1>
    </dataValidation>
  </dataValidations>
  <printOptions horizontalCentered="1" verticalCentered="1"/>
  <pageMargins left="0.23622047244094491" right="0.23622047244094491" top="0.74803149606299213" bottom="0.74803149606299213" header="0.31496062992125984" footer="0.31496062992125984"/>
  <pageSetup paperSize="9" scale="48" orientation="landscape" r:id="rId1"/>
  <headerFooter>
    <oddFooter>&amp;L&amp;A&amp;R&amp;P</oddFooter>
  </headerFooter>
  <rowBreaks count="2" manualBreakCount="2">
    <brk id="13" max="16383" man="1"/>
    <brk id="32" max="27" man="1"/>
  </rowBreaks>
  <colBreaks count="2" manualBreakCount="2">
    <brk id="16" max="89" man="1"/>
    <brk id="26"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Data!$S$2:$S$32</xm:f>
          </x14:formula1>
          <xm:sqref>U7:U68 Y7:Y68 K7:K68 O7:O68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1:K37"/>
  <sheetViews>
    <sheetView topLeftCell="C1" workbookViewId="0">
      <selection activeCell="D1" sqref="D1"/>
    </sheetView>
  </sheetViews>
  <sheetFormatPr defaultRowHeight="12.75" x14ac:dyDescent="0.2"/>
  <cols>
    <col min="2" max="2" width="108.140625" customWidth="1"/>
    <col min="3" max="3" width="14" customWidth="1"/>
    <col min="4" max="4" width="23.140625" customWidth="1"/>
    <col min="5" max="5" width="31.85546875" bestFit="1" customWidth="1"/>
    <col min="6" max="6" width="24.5703125" customWidth="1"/>
    <col min="7" max="7" width="43" customWidth="1"/>
    <col min="8" max="8" width="44.42578125" customWidth="1"/>
    <col min="9" max="9" width="44" customWidth="1"/>
    <col min="10" max="10" width="19" customWidth="1"/>
    <col min="11" max="11" width="20.28515625" customWidth="1"/>
    <col min="13" max="13" width="17" bestFit="1" customWidth="1"/>
    <col min="14" max="14" width="65.140625" bestFit="1" customWidth="1"/>
    <col min="15" max="15" width="77.85546875" bestFit="1" customWidth="1"/>
    <col min="16" max="16" width="64.85546875" bestFit="1" customWidth="1"/>
    <col min="17" max="17" width="75" bestFit="1" customWidth="1"/>
    <col min="18" max="18" width="53.5703125" bestFit="1" customWidth="1"/>
  </cols>
  <sheetData>
    <row r="1" spans="2:11" ht="32.25" customHeight="1" x14ac:dyDescent="0.25">
      <c r="B1" s="668" t="s">
        <v>940</v>
      </c>
      <c r="C1" s="669"/>
      <c r="E1" s="669"/>
      <c r="F1" s="669"/>
      <c r="G1" s="669"/>
      <c r="H1" s="669"/>
      <c r="I1" s="669"/>
      <c r="J1" s="669"/>
      <c r="K1" s="670"/>
    </row>
    <row r="2" spans="2:11" ht="15" x14ac:dyDescent="0.25">
      <c r="B2" s="306" t="s">
        <v>941</v>
      </c>
      <c r="C2" s="306" t="s">
        <v>942</v>
      </c>
      <c r="D2" s="306" t="s">
        <v>943</v>
      </c>
      <c r="E2" s="306" t="s">
        <v>944</v>
      </c>
      <c r="F2" s="306" t="s">
        <v>290</v>
      </c>
      <c r="G2" s="671" t="s">
        <v>945</v>
      </c>
      <c r="H2" s="671"/>
      <c r="I2" s="671"/>
      <c r="J2" s="671"/>
      <c r="K2" s="671"/>
    </row>
    <row r="3" spans="2:11" ht="15" x14ac:dyDescent="0.25">
      <c r="B3" s="674" t="s">
        <v>631</v>
      </c>
      <c r="C3" s="674" t="s">
        <v>867</v>
      </c>
      <c r="D3" s="674" t="s">
        <v>850</v>
      </c>
      <c r="E3" s="674" t="str">
        <f t="shared" ref="E3:E37" si="0">SUBSTITUTE(SUBSTITUTE(SUBSTITUTE(CONCATENATE(C3,D3)," ",""),"/",""),"-","")</f>
        <v>GP1DSex</v>
      </c>
      <c r="F3" s="674" t="s">
        <v>394</v>
      </c>
      <c r="G3" s="674" t="s">
        <v>860</v>
      </c>
      <c r="H3" s="674" t="s">
        <v>861</v>
      </c>
      <c r="I3" s="674"/>
      <c r="J3" s="674"/>
      <c r="K3" s="674"/>
    </row>
    <row r="4" spans="2:11" ht="15" x14ac:dyDescent="0.25">
      <c r="B4" s="674" t="s">
        <v>631</v>
      </c>
      <c r="C4" s="674" t="s">
        <v>867</v>
      </c>
      <c r="D4" s="674" t="s">
        <v>851</v>
      </c>
      <c r="E4" s="674" t="str">
        <f t="shared" si="0"/>
        <v>GP1DHIVstatus</v>
      </c>
      <c r="F4" s="674" t="s">
        <v>394</v>
      </c>
      <c r="G4" s="674" t="s">
        <v>862</v>
      </c>
      <c r="H4" s="674" t="s">
        <v>863</v>
      </c>
      <c r="I4" s="674"/>
      <c r="J4" s="674"/>
      <c r="K4" s="674"/>
    </row>
    <row r="5" spans="2:11" ht="15" x14ac:dyDescent="0.25">
      <c r="B5" s="674" t="s">
        <v>631</v>
      </c>
      <c r="C5" s="674" t="s">
        <v>867</v>
      </c>
      <c r="D5" s="674" t="s">
        <v>853</v>
      </c>
      <c r="E5" s="674" t="str">
        <f>SUBSTITUTE(SUBSTITUTE(SUBSTITUTE(CONCATENATE(C5,D5)," ",""),"/",""),"-","")</f>
        <v>GP1DAge</v>
      </c>
      <c r="F5" s="674" t="s">
        <v>394</v>
      </c>
      <c r="G5" s="674" t="s">
        <v>1177</v>
      </c>
      <c r="H5" s="674"/>
      <c r="I5" s="674"/>
      <c r="J5" s="674"/>
      <c r="K5" s="674"/>
    </row>
    <row r="6" spans="2:11" ht="15" x14ac:dyDescent="0.25">
      <c r="B6" s="674" t="s">
        <v>654</v>
      </c>
      <c r="C6" s="674" t="s">
        <v>864</v>
      </c>
      <c r="D6" s="674" t="s">
        <v>852</v>
      </c>
      <c r="E6" s="674" t="str">
        <f t="shared" si="0"/>
        <v>PMTCT1HIVstatuspregnantwomen</v>
      </c>
      <c r="F6" s="674" t="s">
        <v>433</v>
      </c>
      <c r="G6" s="677" t="s">
        <v>884</v>
      </c>
      <c r="H6" s="674" t="s">
        <v>885</v>
      </c>
      <c r="I6" s="674" t="s">
        <v>886</v>
      </c>
      <c r="J6" s="674"/>
      <c r="K6" s="674"/>
    </row>
    <row r="7" spans="2:11" ht="15" x14ac:dyDescent="0.25">
      <c r="B7" s="674" t="s">
        <v>657</v>
      </c>
      <c r="C7" s="674" t="s">
        <v>946</v>
      </c>
      <c r="D7" s="674" t="s">
        <v>850</v>
      </c>
      <c r="E7" s="674" t="str">
        <f t="shared" si="0"/>
        <v>TCS1aSex</v>
      </c>
      <c r="F7" s="674" t="s">
        <v>442</v>
      </c>
      <c r="G7" s="674" t="s">
        <v>860</v>
      </c>
      <c r="H7" s="674" t="s">
        <v>861</v>
      </c>
      <c r="I7" s="674"/>
      <c r="J7" s="674"/>
      <c r="K7" s="674"/>
    </row>
    <row r="8" spans="2:11" ht="15" x14ac:dyDescent="0.25">
      <c r="B8" s="674" t="s">
        <v>657</v>
      </c>
      <c r="C8" s="674" t="s">
        <v>946</v>
      </c>
      <c r="D8" s="674" t="s">
        <v>853</v>
      </c>
      <c r="E8" s="674" t="str">
        <f t="shared" si="0"/>
        <v>TCS1aAge</v>
      </c>
      <c r="F8" s="674" t="s">
        <v>442</v>
      </c>
      <c r="G8" s="674" t="s">
        <v>880</v>
      </c>
      <c r="H8" s="674" t="s">
        <v>881</v>
      </c>
      <c r="I8" s="675" t="s">
        <v>1177</v>
      </c>
      <c r="J8" s="674"/>
      <c r="K8" s="674"/>
    </row>
    <row r="9" spans="2:11" ht="15" x14ac:dyDescent="0.25">
      <c r="B9" s="674" t="s">
        <v>658</v>
      </c>
      <c r="C9" s="674" t="s">
        <v>947</v>
      </c>
      <c r="D9" s="674" t="s">
        <v>850</v>
      </c>
      <c r="E9" s="674" t="str">
        <f t="shared" si="0"/>
        <v>TCS2aSex</v>
      </c>
      <c r="F9" s="674" t="s">
        <v>442</v>
      </c>
      <c r="G9" s="674" t="s">
        <v>860</v>
      </c>
      <c r="H9" s="674" t="s">
        <v>861</v>
      </c>
      <c r="I9" s="674"/>
      <c r="J9" s="674"/>
      <c r="K9" s="674"/>
    </row>
    <row r="10" spans="2:11" ht="15" x14ac:dyDescent="0.25">
      <c r="B10" s="674" t="s">
        <v>659</v>
      </c>
      <c r="C10" s="674" t="s">
        <v>1181</v>
      </c>
      <c r="D10" s="674" t="s">
        <v>850</v>
      </c>
      <c r="E10" s="674" t="str">
        <f t="shared" si="0"/>
        <v>TCS3aSex</v>
      </c>
      <c r="F10" s="674" t="s">
        <v>442</v>
      </c>
      <c r="G10" s="674" t="s">
        <v>860</v>
      </c>
      <c r="H10" s="674" t="s">
        <v>861</v>
      </c>
      <c r="I10" s="674"/>
      <c r="J10" s="674"/>
      <c r="K10" s="674"/>
    </row>
    <row r="11" spans="2:11" ht="15" x14ac:dyDescent="0.25">
      <c r="B11" s="674" t="s">
        <v>659</v>
      </c>
      <c r="C11" s="674" t="s">
        <v>1181</v>
      </c>
      <c r="D11" s="674" t="s">
        <v>853</v>
      </c>
      <c r="E11" s="674" t="str">
        <f t="shared" si="0"/>
        <v>TCS3aAge</v>
      </c>
      <c r="F11" s="674" t="s">
        <v>442</v>
      </c>
      <c r="G11" s="674" t="s">
        <v>1177</v>
      </c>
      <c r="H11" s="674"/>
      <c r="I11" s="674"/>
      <c r="J11" s="674"/>
      <c r="K11" s="674"/>
    </row>
    <row r="12" spans="2:11" ht="15" x14ac:dyDescent="0.25">
      <c r="B12" s="674" t="s">
        <v>615</v>
      </c>
      <c r="C12" s="674" t="s">
        <v>865</v>
      </c>
      <c r="D12" s="674" t="s">
        <v>850</v>
      </c>
      <c r="E12" s="674" t="str">
        <f t="shared" si="0"/>
        <v>DOTS1aSex</v>
      </c>
      <c r="F12" s="674" t="s">
        <v>387</v>
      </c>
      <c r="G12" s="674" t="s">
        <v>860</v>
      </c>
      <c r="H12" s="674" t="s">
        <v>861</v>
      </c>
      <c r="I12" s="674"/>
      <c r="J12" s="674"/>
      <c r="K12" s="674"/>
    </row>
    <row r="13" spans="2:11" s="673" customFormat="1" ht="15" x14ac:dyDescent="0.25">
      <c r="B13" s="674" t="s">
        <v>615</v>
      </c>
      <c r="C13" s="674" t="s">
        <v>865</v>
      </c>
      <c r="D13" s="674" t="s">
        <v>854</v>
      </c>
      <c r="E13" s="674" t="str">
        <f t="shared" si="0"/>
        <v>DOTS1aHIVtestresult</v>
      </c>
      <c r="F13" s="674" t="s">
        <v>387</v>
      </c>
      <c r="G13" s="674" t="s">
        <v>862</v>
      </c>
      <c r="H13" s="674" t="s">
        <v>863</v>
      </c>
      <c r="I13" s="674" t="s">
        <v>887</v>
      </c>
      <c r="J13" s="674"/>
      <c r="K13" s="674"/>
    </row>
    <row r="14" spans="2:11" s="673" customFormat="1" ht="15" x14ac:dyDescent="0.25">
      <c r="B14" s="674" t="s">
        <v>615</v>
      </c>
      <c r="C14" s="674" t="s">
        <v>865</v>
      </c>
      <c r="D14" s="674" t="s">
        <v>853</v>
      </c>
      <c r="E14" s="674" t="str">
        <f t="shared" si="0"/>
        <v>DOTS1aAge</v>
      </c>
      <c r="F14" s="674" t="s">
        <v>387</v>
      </c>
      <c r="G14" s="674" t="s">
        <v>880</v>
      </c>
      <c r="H14" s="674" t="s">
        <v>881</v>
      </c>
      <c r="I14" s="674"/>
      <c r="J14" s="674"/>
      <c r="K14" s="674"/>
    </row>
    <row r="15" spans="2:11" s="673" customFormat="1" ht="15" x14ac:dyDescent="0.25">
      <c r="B15" s="675" t="s">
        <v>617</v>
      </c>
      <c r="C15" s="675" t="s">
        <v>1180</v>
      </c>
      <c r="D15" s="674" t="s">
        <v>850</v>
      </c>
      <c r="E15" s="674" t="str">
        <f t="shared" si="0"/>
        <v>DOTS2aSex</v>
      </c>
      <c r="F15" s="674" t="s">
        <v>387</v>
      </c>
      <c r="G15" s="674" t="s">
        <v>860</v>
      </c>
      <c r="H15" s="674" t="s">
        <v>861</v>
      </c>
      <c r="I15" s="674"/>
      <c r="J15" s="674"/>
      <c r="K15" s="674"/>
    </row>
    <row r="16" spans="2:11" ht="15" x14ac:dyDescent="0.25">
      <c r="B16" s="674" t="s">
        <v>617</v>
      </c>
      <c r="C16" s="674" t="s">
        <v>1180</v>
      </c>
      <c r="D16" s="674" t="s">
        <v>853</v>
      </c>
      <c r="E16" s="674" t="str">
        <f t="shared" si="0"/>
        <v>DOTS2aAge</v>
      </c>
      <c r="F16" s="674" t="s">
        <v>387</v>
      </c>
      <c r="G16" s="674" t="s">
        <v>880</v>
      </c>
      <c r="H16" s="674" t="s">
        <v>881</v>
      </c>
      <c r="I16" s="674"/>
      <c r="J16" s="674"/>
      <c r="K16" s="674"/>
    </row>
    <row r="17" spans="2:11" ht="15" x14ac:dyDescent="0.25">
      <c r="B17" s="674" t="s">
        <v>617</v>
      </c>
      <c r="C17" s="674" t="s">
        <v>1180</v>
      </c>
      <c r="D17" s="674" t="s">
        <v>854</v>
      </c>
      <c r="E17" s="674" t="str">
        <f t="shared" si="0"/>
        <v>DOTS2aHIVtestresult</v>
      </c>
      <c r="F17" s="674" t="s">
        <v>387</v>
      </c>
      <c r="G17" s="674" t="s">
        <v>862</v>
      </c>
      <c r="H17" s="674" t="s">
        <v>863</v>
      </c>
      <c r="I17" s="674" t="s">
        <v>887</v>
      </c>
      <c r="J17" s="674"/>
      <c r="K17" s="674"/>
    </row>
    <row r="18" spans="2:11" ht="15" x14ac:dyDescent="0.25">
      <c r="B18" s="674" t="s">
        <v>622</v>
      </c>
      <c r="C18" s="674" t="s">
        <v>866</v>
      </c>
      <c r="D18" s="674" t="s">
        <v>855</v>
      </c>
      <c r="E18" s="674" t="str">
        <f t="shared" si="0"/>
        <v>DOTS6KAPshighriskgroups</v>
      </c>
      <c r="F18" s="674" t="s">
        <v>387</v>
      </c>
      <c r="G18" s="674" t="s">
        <v>888</v>
      </c>
      <c r="H18" s="675" t="s">
        <v>889</v>
      </c>
      <c r="I18" s="674" t="s">
        <v>890</v>
      </c>
      <c r="J18" s="674"/>
      <c r="K18" s="674"/>
    </row>
    <row r="19" spans="2:11" ht="15" x14ac:dyDescent="0.25">
      <c r="B19" s="674" t="s">
        <v>627</v>
      </c>
      <c r="C19" s="674" t="s">
        <v>869</v>
      </c>
      <c r="D19" s="674" t="s">
        <v>850</v>
      </c>
      <c r="E19" s="674" t="str">
        <f t="shared" si="0"/>
        <v>MDRTB2Sex</v>
      </c>
      <c r="F19" s="674" t="s">
        <v>224</v>
      </c>
      <c r="G19" s="674" t="s">
        <v>860</v>
      </c>
      <c r="H19" s="674" t="s">
        <v>861</v>
      </c>
      <c r="I19" s="674"/>
      <c r="J19" s="674"/>
      <c r="K19" s="674"/>
    </row>
    <row r="20" spans="2:11" ht="15" x14ac:dyDescent="0.25">
      <c r="B20" s="674" t="s">
        <v>627</v>
      </c>
      <c r="C20" s="674" t="s">
        <v>869</v>
      </c>
      <c r="D20" s="674" t="s">
        <v>853</v>
      </c>
      <c r="E20" s="674" t="str">
        <f t="shared" si="0"/>
        <v>MDRTB2Age</v>
      </c>
      <c r="F20" s="674" t="s">
        <v>224</v>
      </c>
      <c r="G20" s="674" t="s">
        <v>880</v>
      </c>
      <c r="H20" s="674" t="s">
        <v>881</v>
      </c>
      <c r="I20" s="674"/>
      <c r="J20" s="674"/>
      <c r="K20" s="674"/>
    </row>
    <row r="21" spans="2:11" ht="15" x14ac:dyDescent="0.25">
      <c r="B21" s="674" t="s">
        <v>628</v>
      </c>
      <c r="C21" s="674" t="s">
        <v>870</v>
      </c>
      <c r="D21" s="674" t="s">
        <v>850</v>
      </c>
      <c r="E21" s="674" t="str">
        <f t="shared" si="0"/>
        <v>MDRTB3Sex</v>
      </c>
      <c r="F21" s="674" t="s">
        <v>224</v>
      </c>
      <c r="G21" s="674" t="s">
        <v>860</v>
      </c>
      <c r="H21" s="674" t="s">
        <v>861</v>
      </c>
      <c r="I21" s="674"/>
      <c r="J21" s="674"/>
      <c r="K21" s="674"/>
    </row>
    <row r="22" spans="2:11" ht="15" x14ac:dyDescent="0.25">
      <c r="B22" s="674" t="s">
        <v>628</v>
      </c>
      <c r="C22" s="674" t="s">
        <v>870</v>
      </c>
      <c r="D22" s="674" t="s">
        <v>853</v>
      </c>
      <c r="E22" s="674" t="str">
        <f t="shared" si="0"/>
        <v>MDRTB3Age</v>
      </c>
      <c r="F22" s="674" t="s">
        <v>224</v>
      </c>
      <c r="G22" s="674" t="s">
        <v>880</v>
      </c>
      <c r="H22" s="674" t="s">
        <v>881</v>
      </c>
      <c r="I22" s="674"/>
      <c r="J22" s="674"/>
      <c r="K22" s="674"/>
    </row>
    <row r="23" spans="2:11" ht="15" x14ac:dyDescent="0.25">
      <c r="B23" s="674" t="s">
        <v>612</v>
      </c>
      <c r="C23" s="674" t="s">
        <v>900</v>
      </c>
      <c r="D23" s="674" t="s">
        <v>856</v>
      </c>
      <c r="E23" s="674" t="str">
        <f t="shared" si="0"/>
        <v>VC3aTargetedriskgroup</v>
      </c>
      <c r="F23" s="674" t="s">
        <v>370</v>
      </c>
      <c r="G23" s="674" t="s">
        <v>895</v>
      </c>
      <c r="H23" s="674" t="s">
        <v>896</v>
      </c>
      <c r="I23" s="674" t="s">
        <v>897</v>
      </c>
      <c r="J23" s="674" t="s">
        <v>890</v>
      </c>
      <c r="K23" s="674"/>
    </row>
    <row r="24" spans="2:11" ht="15" x14ac:dyDescent="0.25">
      <c r="B24" s="674" t="s">
        <v>613</v>
      </c>
      <c r="C24" s="674" t="s">
        <v>901</v>
      </c>
      <c r="D24" s="674" t="s">
        <v>856</v>
      </c>
      <c r="E24" s="674" t="str">
        <f t="shared" si="0"/>
        <v>VC4aTargetedriskgroup</v>
      </c>
      <c r="F24" s="674" t="s">
        <v>370</v>
      </c>
      <c r="G24" s="674" t="s">
        <v>895</v>
      </c>
      <c r="H24" s="674" t="s">
        <v>896</v>
      </c>
      <c r="I24" s="674" t="s">
        <v>897</v>
      </c>
      <c r="J24" s="674" t="s">
        <v>890</v>
      </c>
      <c r="K24" s="674"/>
    </row>
    <row r="25" spans="2:11" ht="15" x14ac:dyDescent="0.25">
      <c r="B25" s="674" t="s">
        <v>587</v>
      </c>
      <c r="C25" s="674" t="s">
        <v>871</v>
      </c>
      <c r="D25" s="674" t="s">
        <v>853</v>
      </c>
      <c r="E25" s="674" t="str">
        <f t="shared" si="0"/>
        <v>CM1aAge</v>
      </c>
      <c r="F25" s="674" t="s">
        <v>376</v>
      </c>
      <c r="G25" s="674" t="s">
        <v>882</v>
      </c>
      <c r="H25" s="674" t="s">
        <v>883</v>
      </c>
      <c r="I25" s="674"/>
      <c r="J25" s="674"/>
      <c r="K25" s="674"/>
    </row>
    <row r="26" spans="2:11" ht="15" x14ac:dyDescent="0.25">
      <c r="B26" s="674" t="s">
        <v>587</v>
      </c>
      <c r="C26" s="674" t="s">
        <v>871</v>
      </c>
      <c r="D26" s="674" t="s">
        <v>857</v>
      </c>
      <c r="E26" s="674" t="str">
        <f t="shared" si="0"/>
        <v>CM1aTypeoftesting</v>
      </c>
      <c r="F26" s="674" t="s">
        <v>376</v>
      </c>
      <c r="G26" s="674" t="s">
        <v>898</v>
      </c>
      <c r="H26" s="674" t="s">
        <v>899</v>
      </c>
      <c r="I26" s="674"/>
      <c r="J26" s="674"/>
      <c r="K26" s="674"/>
    </row>
    <row r="27" spans="2:11" ht="15" x14ac:dyDescent="0.25">
      <c r="B27" s="674" t="s">
        <v>588</v>
      </c>
      <c r="C27" s="674" t="s">
        <v>872</v>
      </c>
      <c r="D27" s="674" t="s">
        <v>853</v>
      </c>
      <c r="E27" s="674" t="str">
        <f t="shared" si="0"/>
        <v>CM1bAge</v>
      </c>
      <c r="F27" s="674" t="s">
        <v>376</v>
      </c>
      <c r="G27" s="674" t="s">
        <v>882</v>
      </c>
      <c r="H27" s="674" t="s">
        <v>883</v>
      </c>
      <c r="I27" s="674"/>
      <c r="J27" s="674"/>
      <c r="K27" s="674"/>
    </row>
    <row r="28" spans="2:11" ht="15" x14ac:dyDescent="0.25">
      <c r="B28" s="674" t="s">
        <v>588</v>
      </c>
      <c r="C28" s="674" t="s">
        <v>872</v>
      </c>
      <c r="D28" s="674" t="s">
        <v>857</v>
      </c>
      <c r="E28" s="674" t="str">
        <f t="shared" si="0"/>
        <v>CM1bTypeoftesting</v>
      </c>
      <c r="F28" s="674" t="s">
        <v>376</v>
      </c>
      <c r="G28" s="674" t="s">
        <v>898</v>
      </c>
      <c r="H28" s="674" t="s">
        <v>899</v>
      </c>
      <c r="I28" s="674"/>
      <c r="J28" s="674"/>
      <c r="K28" s="674"/>
    </row>
    <row r="29" spans="2:11" ht="15" x14ac:dyDescent="0.25">
      <c r="B29" s="674" t="s">
        <v>589</v>
      </c>
      <c r="C29" s="674" t="s">
        <v>873</v>
      </c>
      <c r="D29" s="674" t="s">
        <v>853</v>
      </c>
      <c r="E29" s="674" t="str">
        <f t="shared" si="0"/>
        <v>CM1cAge</v>
      </c>
      <c r="F29" s="674" t="s">
        <v>376</v>
      </c>
      <c r="G29" s="674" t="s">
        <v>882</v>
      </c>
      <c r="H29" s="674" t="s">
        <v>883</v>
      </c>
      <c r="I29" s="674"/>
      <c r="J29" s="674"/>
      <c r="K29" s="674"/>
    </row>
    <row r="30" spans="2:11" ht="15" x14ac:dyDescent="0.25">
      <c r="B30" s="674" t="s">
        <v>589</v>
      </c>
      <c r="C30" s="674" t="s">
        <v>873</v>
      </c>
      <c r="D30" s="674" t="s">
        <v>857</v>
      </c>
      <c r="E30" s="674" t="str">
        <f t="shared" si="0"/>
        <v>CM1cTypeoftesting</v>
      </c>
      <c r="F30" s="674" t="s">
        <v>376</v>
      </c>
      <c r="G30" s="674" t="s">
        <v>898</v>
      </c>
      <c r="H30" s="674" t="s">
        <v>899</v>
      </c>
      <c r="I30" s="674"/>
      <c r="J30" s="674"/>
      <c r="K30" s="674"/>
    </row>
    <row r="31" spans="2:11" ht="15" x14ac:dyDescent="0.25">
      <c r="B31" s="674" t="s">
        <v>590</v>
      </c>
      <c r="C31" s="674" t="s">
        <v>874</v>
      </c>
      <c r="D31" s="674" t="s">
        <v>853</v>
      </c>
      <c r="E31" s="674" t="str">
        <f t="shared" si="0"/>
        <v>CM2aAge</v>
      </c>
      <c r="F31" s="674" t="s">
        <v>376</v>
      </c>
      <c r="G31" s="674" t="s">
        <v>882</v>
      </c>
      <c r="H31" s="674" t="s">
        <v>883</v>
      </c>
      <c r="I31" s="674"/>
      <c r="J31" s="674"/>
      <c r="K31" s="674"/>
    </row>
    <row r="32" spans="2:11" ht="15" x14ac:dyDescent="0.25">
      <c r="B32" s="674" t="s">
        <v>858</v>
      </c>
      <c r="C32" s="674" t="s">
        <v>875</v>
      </c>
      <c r="D32" s="674" t="s">
        <v>853</v>
      </c>
      <c r="E32" s="674" t="str">
        <f t="shared" si="0"/>
        <v>CM2bAge</v>
      </c>
      <c r="F32" s="674" t="s">
        <v>376</v>
      </c>
      <c r="G32" s="674" t="s">
        <v>882</v>
      </c>
      <c r="H32" s="674" t="s">
        <v>883</v>
      </c>
      <c r="I32" s="674"/>
      <c r="J32" s="674"/>
      <c r="K32" s="674"/>
    </row>
    <row r="33" spans="2:11" ht="15" x14ac:dyDescent="0.25">
      <c r="B33" s="674" t="s">
        <v>591</v>
      </c>
      <c r="C33" s="674" t="s">
        <v>876</v>
      </c>
      <c r="D33" s="674" t="s">
        <v>853</v>
      </c>
      <c r="E33" s="674" t="str">
        <f t="shared" si="0"/>
        <v>CM2cAge</v>
      </c>
      <c r="F33" s="674" t="s">
        <v>376</v>
      </c>
      <c r="G33" s="674" t="s">
        <v>882</v>
      </c>
      <c r="H33" s="674" t="s">
        <v>883</v>
      </c>
      <c r="I33" s="674"/>
      <c r="J33" s="674"/>
      <c r="K33" s="674"/>
    </row>
    <row r="34" spans="2:11" ht="15" x14ac:dyDescent="0.25">
      <c r="B34" s="674" t="s">
        <v>592</v>
      </c>
      <c r="C34" s="674" t="s">
        <v>877</v>
      </c>
      <c r="D34" s="674" t="s">
        <v>853</v>
      </c>
      <c r="E34" s="674" t="str">
        <f t="shared" si="0"/>
        <v>CM3aAge</v>
      </c>
      <c r="F34" s="674" t="s">
        <v>376</v>
      </c>
      <c r="G34" s="674" t="s">
        <v>882</v>
      </c>
      <c r="H34" s="674" t="s">
        <v>883</v>
      </c>
      <c r="I34" s="674"/>
      <c r="J34" s="674"/>
      <c r="K34" s="674"/>
    </row>
    <row r="35" spans="2:11" ht="15" x14ac:dyDescent="0.25">
      <c r="B35" s="674" t="s">
        <v>593</v>
      </c>
      <c r="C35" s="674" t="s">
        <v>878</v>
      </c>
      <c r="D35" s="674" t="s">
        <v>853</v>
      </c>
      <c r="E35" s="674" t="str">
        <f t="shared" si="0"/>
        <v>CM3bAge</v>
      </c>
      <c r="F35" s="674" t="s">
        <v>376</v>
      </c>
      <c r="G35" s="674" t="s">
        <v>882</v>
      </c>
      <c r="H35" s="674" t="s">
        <v>883</v>
      </c>
      <c r="I35" s="674"/>
      <c r="J35" s="674"/>
      <c r="K35" s="674"/>
    </row>
    <row r="36" spans="2:11" ht="15" x14ac:dyDescent="0.25">
      <c r="B36" s="674" t="s">
        <v>594</v>
      </c>
      <c r="C36" s="674" t="s">
        <v>879</v>
      </c>
      <c r="D36" s="674" t="s">
        <v>853</v>
      </c>
      <c r="E36" s="674" t="str">
        <f t="shared" si="0"/>
        <v>CM3cAge</v>
      </c>
      <c r="F36" s="674" t="s">
        <v>376</v>
      </c>
      <c r="G36" s="674" t="s">
        <v>882</v>
      </c>
      <c r="H36" s="674" t="s">
        <v>883</v>
      </c>
      <c r="I36" s="674"/>
      <c r="J36" s="674"/>
      <c r="K36" s="674"/>
    </row>
    <row r="37" spans="2:11" ht="15" x14ac:dyDescent="0.25">
      <c r="B37" s="672" t="s">
        <v>600</v>
      </c>
      <c r="C37" s="672" t="s">
        <v>902</v>
      </c>
      <c r="D37" s="672" t="s">
        <v>859</v>
      </c>
      <c r="E37" s="672" t="str">
        <f t="shared" si="0"/>
        <v>HW1aSpecialization</v>
      </c>
      <c r="F37" s="672" t="s">
        <v>469</v>
      </c>
      <c r="G37" s="672" t="s">
        <v>891</v>
      </c>
      <c r="H37" s="672" t="s">
        <v>892</v>
      </c>
      <c r="I37" s="672" t="s">
        <v>893</v>
      </c>
      <c r="J37" s="672" t="s">
        <v>894</v>
      </c>
      <c r="K37" s="672"/>
    </row>
  </sheetData>
  <sheetProtection password="CF6B"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FF00"/>
  </sheetPr>
  <dimension ref="A1:AG49"/>
  <sheetViews>
    <sheetView showGridLines="0" view="pageBreakPreview" topLeftCell="E1" zoomScale="70" zoomScaleNormal="25" zoomScaleSheetLayoutView="70" workbookViewId="0">
      <selection activeCell="L10" sqref="L10"/>
    </sheetView>
  </sheetViews>
  <sheetFormatPr defaultColWidth="9.140625" defaultRowHeight="12.75" outlineLevelRow="1" x14ac:dyDescent="0.2"/>
  <cols>
    <col min="1" max="1" width="47.140625" style="318" customWidth="1"/>
    <col min="2" max="2" width="22.42578125" style="318" hidden="1" customWidth="1"/>
    <col min="3" max="3" width="20.5703125" style="318" customWidth="1"/>
    <col min="4" max="4" width="32.5703125" style="318" customWidth="1"/>
    <col min="5" max="5" width="29" style="318" bestFit="1" customWidth="1"/>
    <col min="6" max="6" width="35.7109375" style="1569" customWidth="1"/>
    <col min="7" max="7" width="25.85546875" style="318" customWidth="1"/>
    <col min="8" max="8" width="18.85546875" style="318" customWidth="1"/>
    <col min="9" max="9" width="21.42578125" style="318" hidden="1" customWidth="1"/>
    <col min="10" max="10" width="21.42578125" style="318" customWidth="1"/>
    <col min="11" max="11" width="23.5703125" style="318" customWidth="1"/>
    <col min="12" max="12" width="67.28515625" style="318" customWidth="1"/>
    <col min="13" max="13" width="29" style="318" bestFit="1" customWidth="1"/>
    <col min="14" max="14" width="25.85546875" style="318" bestFit="1" customWidth="1"/>
    <col min="15" max="15" width="25.85546875" style="318" customWidth="1"/>
    <col min="16" max="16" width="18.85546875" style="318" customWidth="1"/>
    <col min="17" max="17" width="21.42578125" style="318" customWidth="1"/>
    <col min="18" max="18" width="35.42578125" style="318" bestFit="1" customWidth="1"/>
    <col min="19" max="19" width="56.140625" style="318" customWidth="1"/>
    <col min="20" max="20" width="21.42578125" style="318" hidden="1" customWidth="1"/>
    <col min="21" max="21" width="21.42578125" style="318" customWidth="1"/>
    <col min="22" max="22" width="35.42578125" style="318" bestFit="1" customWidth="1"/>
    <col min="23" max="23" width="49.5703125" style="318" customWidth="1"/>
    <col min="24" max="26" width="9.140625" style="318"/>
    <col min="27" max="27" width="6.85546875" style="318" customWidth="1"/>
    <col min="28" max="28" width="28.5703125" style="318" hidden="1" customWidth="1"/>
    <col min="29" max="30" width="9.140625" style="318" hidden="1" customWidth="1"/>
    <col min="31" max="16384" width="9.140625" style="318"/>
  </cols>
  <sheetData>
    <row r="1" spans="1:33" ht="57" customHeight="1" x14ac:dyDescent="0.2">
      <c r="A1" s="1688" t="str">
        <f>IF(CoverSheet!J13="","Progress Report","Progress Report with Disbursement Request")</f>
        <v>Progress Report with Disbursement Request</v>
      </c>
      <c r="B1" s="1688"/>
      <c r="C1" s="1688"/>
      <c r="D1" s="1688"/>
      <c r="E1" s="1688"/>
      <c r="F1" s="1688"/>
      <c r="G1" s="1688"/>
      <c r="H1" s="1688"/>
      <c r="I1" s="1688"/>
      <c r="J1" s="1688"/>
      <c r="K1" s="1688"/>
      <c r="L1" s="1688"/>
      <c r="M1" s="590"/>
      <c r="N1" s="590"/>
      <c r="O1" s="591"/>
      <c r="P1" s="590"/>
      <c r="Q1" s="590"/>
      <c r="R1" s="317"/>
      <c r="T1" s="705"/>
      <c r="U1" s="919"/>
    </row>
    <row r="2" spans="1:33" s="326" customFormat="1" ht="41.25" hidden="1" customHeight="1" x14ac:dyDescent="0.2">
      <c r="A2" s="324" t="str">
        <f>'Coverage Indicators_1B'!B2</f>
        <v>HIVAIDS_Module</v>
      </c>
      <c r="B2" s="324"/>
      <c r="C2" s="324"/>
      <c r="D2" s="324"/>
      <c r="E2" s="324"/>
      <c r="F2" s="1560"/>
      <c r="G2" s="324"/>
      <c r="H2" s="324"/>
      <c r="I2" s="324"/>
      <c r="J2" s="324"/>
      <c r="K2" s="324"/>
      <c r="L2" s="324"/>
      <c r="M2" s="324"/>
      <c r="N2" s="324"/>
      <c r="O2" s="324"/>
      <c r="P2" s="324"/>
      <c r="Q2" s="324"/>
      <c r="R2" s="320"/>
      <c r="S2" s="320"/>
      <c r="T2" s="324"/>
      <c r="U2" s="324"/>
      <c r="V2" s="320"/>
      <c r="W2" s="320"/>
    </row>
    <row r="3" spans="1:33" s="417" customFormat="1" ht="30" customHeight="1" x14ac:dyDescent="0.2">
      <c r="A3" s="322" t="s">
        <v>1107</v>
      </c>
      <c r="B3" s="440"/>
      <c r="C3" s="440"/>
      <c r="D3" s="440"/>
      <c r="E3" s="440"/>
      <c r="F3" s="1561"/>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row>
    <row r="4" spans="1:33" s="324" customFormat="1" ht="37.5" customHeight="1" thickBot="1" x14ac:dyDescent="0.25">
      <c r="A4" s="328" t="s">
        <v>1106</v>
      </c>
      <c r="B4" s="328"/>
      <c r="C4" s="335"/>
      <c r="D4" s="329"/>
      <c r="E4" s="323"/>
      <c r="F4" s="1562"/>
      <c r="G4" s="323"/>
      <c r="H4" s="323"/>
      <c r="M4" s="323"/>
      <c r="N4" s="323"/>
      <c r="O4" s="323"/>
      <c r="P4" s="323"/>
      <c r="R4" s="320"/>
      <c r="S4" s="320"/>
      <c r="V4" s="320"/>
      <c r="W4" s="326"/>
      <c r="X4" s="326"/>
      <c r="Y4" s="320"/>
      <c r="Z4" s="320"/>
      <c r="AA4" s="320"/>
    </row>
    <row r="5" spans="1:33" ht="27" customHeight="1" x14ac:dyDescent="0.2">
      <c r="A5" s="1623" t="s">
        <v>1113</v>
      </c>
      <c r="B5" s="1624"/>
      <c r="C5" s="1624"/>
      <c r="D5" s="1624"/>
      <c r="E5" s="1624"/>
      <c r="F5" s="1624"/>
      <c r="G5" s="1624"/>
      <c r="H5" s="1624"/>
      <c r="I5" s="1624"/>
      <c r="J5" s="1624"/>
      <c r="K5" s="1624"/>
      <c r="L5" s="1625"/>
      <c r="M5" s="1604" t="s">
        <v>979</v>
      </c>
      <c r="N5" s="1605"/>
      <c r="O5" s="1605"/>
      <c r="P5" s="1605"/>
      <c r="Q5" s="1605"/>
      <c r="R5" s="1605"/>
      <c r="S5" s="1606"/>
      <c r="T5" s="706"/>
      <c r="U5" s="918"/>
      <c r="V5" s="1605" t="s">
        <v>985</v>
      </c>
      <c r="W5" s="1606"/>
      <c r="X5" s="326"/>
      <c r="Y5" s="320"/>
      <c r="Z5" s="320"/>
      <c r="AA5" s="320"/>
      <c r="AD5" s="324"/>
    </row>
    <row r="6" spans="1:33" ht="78.75" customHeight="1" thickBot="1" x14ac:dyDescent="0.25">
      <c r="A6" s="719" t="s">
        <v>290</v>
      </c>
      <c r="B6" s="708"/>
      <c r="C6" s="720" t="s">
        <v>746</v>
      </c>
      <c r="D6" s="720" t="s">
        <v>744</v>
      </c>
      <c r="E6" s="720" t="s">
        <v>745</v>
      </c>
      <c r="F6" s="1563" t="s">
        <v>868</v>
      </c>
      <c r="G6" s="720" t="s">
        <v>1149</v>
      </c>
      <c r="H6" s="720" t="s">
        <v>1088</v>
      </c>
      <c r="I6" s="720" t="s">
        <v>747</v>
      </c>
      <c r="J6" s="720" t="s">
        <v>1147</v>
      </c>
      <c r="K6" s="720" t="s">
        <v>1146</v>
      </c>
      <c r="L6" s="721" t="s">
        <v>1089</v>
      </c>
      <c r="M6" s="722" t="s">
        <v>745</v>
      </c>
      <c r="N6" s="722" t="s">
        <v>868</v>
      </c>
      <c r="O6" s="722" t="s">
        <v>1149</v>
      </c>
      <c r="P6" s="722" t="s">
        <v>1088</v>
      </c>
      <c r="Q6" s="723" t="s">
        <v>1147</v>
      </c>
      <c r="R6" s="723" t="s">
        <v>1167</v>
      </c>
      <c r="S6" s="724" t="s">
        <v>1186</v>
      </c>
      <c r="T6" s="725" t="s">
        <v>1147</v>
      </c>
      <c r="U6" s="725" t="s">
        <v>1147</v>
      </c>
      <c r="V6" s="725" t="s">
        <v>1187</v>
      </c>
      <c r="W6" s="726" t="s">
        <v>1168</v>
      </c>
      <c r="X6" s="326"/>
      <c r="Y6" s="320"/>
      <c r="Z6" s="320"/>
      <c r="AA6" s="320"/>
    </row>
    <row r="7" spans="1:33" ht="171.75" customHeight="1" x14ac:dyDescent="0.2">
      <c r="A7" s="663" t="s">
        <v>398</v>
      </c>
      <c r="B7" s="611" t="str">
        <f>SUBSTITUTE(SUBSTITUTE(SUBSTITUTE(SUBSTITUTE(SUBSTITUTE(SUBSTITUTE(SUBSTITUTE(A7," ",""),"-",""),"&amp;",""),",",""),"/",""),")",""),"(","")</f>
        <v>PreventionprogramsforMSMandTGs</v>
      </c>
      <c r="C7" s="659" t="s">
        <v>418</v>
      </c>
      <c r="D7" s="1570" t="s">
        <v>1446</v>
      </c>
      <c r="E7" s="613" t="s">
        <v>1455</v>
      </c>
      <c r="F7" s="1564" t="s">
        <v>1456</v>
      </c>
      <c r="G7" s="613" t="s">
        <v>196</v>
      </c>
      <c r="H7" s="614"/>
      <c r="I7" s="614"/>
      <c r="J7" s="614" t="s">
        <v>1154</v>
      </c>
      <c r="K7" s="913">
        <f>IFERROR(VLOOKUP(J7,$AB$9:$AC$12,2,FALSE),"")</f>
        <v>2</v>
      </c>
      <c r="L7" s="900" t="s">
        <v>1473</v>
      </c>
      <c r="M7" s="613" t="s">
        <v>253</v>
      </c>
      <c r="N7" s="613" t="s">
        <v>253</v>
      </c>
      <c r="O7" s="613"/>
      <c r="P7" s="614" t="s">
        <v>253</v>
      </c>
      <c r="Q7" s="661"/>
      <c r="R7" s="642" t="str">
        <f>IFERROR(VLOOKUP(Q7,$AB$9:$AC$12,2,FALSE),"")</f>
        <v/>
      </c>
      <c r="S7" s="660"/>
      <c r="T7" s="661"/>
      <c r="U7" s="921"/>
      <c r="V7" s="662" t="str">
        <f>IFERROR(VLOOKUP(U7,$AB$9:$AC$12,2,FALSE),"")</f>
        <v/>
      </c>
      <c r="W7" s="961"/>
    </row>
    <row r="8" spans="1:33" ht="150.75" customHeight="1" x14ac:dyDescent="0.2">
      <c r="A8" s="663" t="s">
        <v>398</v>
      </c>
      <c r="B8" s="611" t="str">
        <f t="shared" ref="B8:B29" si="0">SUBSTITUTE(SUBSTITUTE(SUBSTITUTE(SUBSTITUTE(SUBSTITUTE(SUBSTITUTE(SUBSTITUTE(A8," ",""),"-",""),"&amp;",""),",",""),"/",""),")",""),"(","")</f>
        <v>PreventionprogramsforMSMandTGs</v>
      </c>
      <c r="C8" s="612" t="s">
        <v>418</v>
      </c>
      <c r="D8" s="617" t="s">
        <v>1447</v>
      </c>
      <c r="E8" s="897" t="s">
        <v>1457</v>
      </c>
      <c r="F8" s="1565" t="s">
        <v>1458</v>
      </c>
      <c r="G8" s="897" t="s">
        <v>196</v>
      </c>
      <c r="H8" s="619"/>
      <c r="I8" s="619" t="s">
        <v>34</v>
      </c>
      <c r="J8" s="614" t="s">
        <v>1155</v>
      </c>
      <c r="K8" s="913">
        <f t="shared" ref="K8:K29" si="1">IFERROR(VLOOKUP(J8,$AB$9:$AC$12,2,FALSE),"")</f>
        <v>3</v>
      </c>
      <c r="L8" s="899" t="s">
        <v>1474</v>
      </c>
      <c r="M8" s="618"/>
      <c r="N8" s="618"/>
      <c r="O8" s="618"/>
      <c r="P8" s="619"/>
      <c r="Q8" s="616"/>
      <c r="R8" s="642" t="str">
        <f t="shared" ref="R8:R29" si="2">IFERROR(VLOOKUP(Q8,$AB$9:$AC$12,2,FALSE),"")</f>
        <v/>
      </c>
      <c r="S8" s="615"/>
      <c r="T8" s="616"/>
      <c r="U8" s="921"/>
      <c r="V8" s="662" t="str">
        <f t="shared" ref="V8:V29" si="3">IFERROR(VLOOKUP(U8,$AB$9:$AC$12,2,FALSE),"")</f>
        <v/>
      </c>
      <c r="W8" s="962"/>
    </row>
    <row r="9" spans="1:33" ht="87" customHeight="1" x14ac:dyDescent="0.2">
      <c r="A9" s="663" t="s">
        <v>398</v>
      </c>
      <c r="B9" s="611" t="str">
        <f t="shared" si="0"/>
        <v>PreventionprogramsforMSMandTGs</v>
      </c>
      <c r="C9" s="612" t="s">
        <v>418</v>
      </c>
      <c r="D9" s="617" t="s">
        <v>1448</v>
      </c>
      <c r="E9" s="897" t="s">
        <v>1459</v>
      </c>
      <c r="F9" s="1565" t="s">
        <v>1460</v>
      </c>
      <c r="G9" s="897"/>
      <c r="H9" s="619"/>
      <c r="I9" s="619" t="s">
        <v>34</v>
      </c>
      <c r="J9" s="614" t="s">
        <v>1152</v>
      </c>
      <c r="K9" s="913">
        <f t="shared" si="1"/>
        <v>0</v>
      </c>
      <c r="L9" s="899" t="s">
        <v>1475</v>
      </c>
      <c r="M9" s="618"/>
      <c r="N9" s="618"/>
      <c r="O9" s="618"/>
      <c r="P9" s="619"/>
      <c r="Q9" s="616"/>
      <c r="R9" s="642" t="str">
        <f t="shared" si="2"/>
        <v/>
      </c>
      <c r="S9" s="615"/>
      <c r="T9" s="616"/>
      <c r="U9" s="921"/>
      <c r="V9" s="662" t="str">
        <f t="shared" si="3"/>
        <v/>
      </c>
      <c r="W9" s="962"/>
      <c r="AB9" s="318" t="s">
        <v>1152</v>
      </c>
      <c r="AC9" s="318">
        <v>0</v>
      </c>
    </row>
    <row r="10" spans="1:33" ht="108.75" customHeight="1" x14ac:dyDescent="0.2">
      <c r="A10" s="663" t="s">
        <v>398</v>
      </c>
      <c r="B10" s="611" t="str">
        <f t="shared" si="0"/>
        <v>PreventionprogramsforMSMandTGs</v>
      </c>
      <c r="C10" s="612" t="s">
        <v>418</v>
      </c>
      <c r="D10" s="617" t="s">
        <v>1449</v>
      </c>
      <c r="E10" s="897" t="s">
        <v>1461</v>
      </c>
      <c r="F10" s="1565" t="s">
        <v>1462</v>
      </c>
      <c r="G10" s="897"/>
      <c r="H10" s="619"/>
      <c r="I10" s="619" t="s">
        <v>34</v>
      </c>
      <c r="J10" s="614" t="s">
        <v>1152</v>
      </c>
      <c r="K10" s="913">
        <f t="shared" si="1"/>
        <v>0</v>
      </c>
      <c r="L10" s="899" t="s">
        <v>1475</v>
      </c>
      <c r="M10" s="618"/>
      <c r="N10" s="618"/>
      <c r="O10" s="618"/>
      <c r="P10" s="619"/>
      <c r="Q10" s="616"/>
      <c r="R10" s="642" t="str">
        <f t="shared" si="2"/>
        <v/>
      </c>
      <c r="S10" s="615"/>
      <c r="T10" s="616"/>
      <c r="U10" s="921"/>
      <c r="V10" s="662" t="str">
        <f t="shared" si="3"/>
        <v/>
      </c>
      <c r="W10" s="962"/>
      <c r="AB10" s="318" t="s">
        <v>1153</v>
      </c>
      <c r="AC10" s="318">
        <v>1</v>
      </c>
    </row>
    <row r="11" spans="1:33" ht="89.25" customHeight="1" x14ac:dyDescent="0.2">
      <c r="A11" s="663" t="s">
        <v>462</v>
      </c>
      <c r="B11" s="611" t="str">
        <f t="shared" si="0"/>
        <v>Removinglegalbarrierstoaccess</v>
      </c>
      <c r="C11" s="612" t="s">
        <v>494</v>
      </c>
      <c r="D11" s="617" t="s">
        <v>1450</v>
      </c>
      <c r="E11" s="897" t="s">
        <v>1463</v>
      </c>
      <c r="F11" s="1565" t="s">
        <v>1464</v>
      </c>
      <c r="G11" s="897" t="s">
        <v>196</v>
      </c>
      <c r="H11" s="619"/>
      <c r="I11" s="619" t="s">
        <v>34</v>
      </c>
      <c r="J11" s="614" t="s">
        <v>1155</v>
      </c>
      <c r="K11" s="913">
        <f t="shared" si="1"/>
        <v>3</v>
      </c>
      <c r="L11" s="899" t="s">
        <v>1476</v>
      </c>
      <c r="M11" s="618"/>
      <c r="N11" s="618"/>
      <c r="O11" s="618"/>
      <c r="P11" s="619"/>
      <c r="Q11" s="616"/>
      <c r="R11" s="642" t="str">
        <f t="shared" si="2"/>
        <v/>
      </c>
      <c r="S11" s="615"/>
      <c r="T11" s="616"/>
      <c r="U11" s="921"/>
      <c r="V11" s="662" t="str">
        <f t="shared" si="3"/>
        <v/>
      </c>
      <c r="W11" s="962"/>
      <c r="AB11" s="318" t="s">
        <v>1154</v>
      </c>
      <c r="AC11" s="318">
        <v>2</v>
      </c>
    </row>
    <row r="12" spans="1:33" ht="127.5" customHeight="1" x14ac:dyDescent="0.2">
      <c r="A12" s="663" t="s">
        <v>462</v>
      </c>
      <c r="B12" s="611" t="str">
        <f t="shared" si="0"/>
        <v>Removinglegalbarrierstoaccess</v>
      </c>
      <c r="C12" s="612" t="s">
        <v>494</v>
      </c>
      <c r="D12" s="617" t="s">
        <v>1451</v>
      </c>
      <c r="E12" s="897" t="s">
        <v>1465</v>
      </c>
      <c r="F12" s="1565" t="s">
        <v>1466</v>
      </c>
      <c r="G12" s="897" t="s">
        <v>196</v>
      </c>
      <c r="H12" s="619"/>
      <c r="I12" s="619" t="s">
        <v>34</v>
      </c>
      <c r="J12" s="614" t="s">
        <v>1155</v>
      </c>
      <c r="K12" s="913">
        <f t="shared" si="1"/>
        <v>3</v>
      </c>
      <c r="L12" s="899" t="s">
        <v>1477</v>
      </c>
      <c r="M12" s="618"/>
      <c r="N12" s="618"/>
      <c r="O12" s="618"/>
      <c r="P12" s="619"/>
      <c r="Q12" s="616"/>
      <c r="R12" s="642" t="str">
        <f t="shared" si="2"/>
        <v/>
      </c>
      <c r="S12" s="615"/>
      <c r="T12" s="616"/>
      <c r="U12" s="921"/>
      <c r="V12" s="662" t="str">
        <f t="shared" si="3"/>
        <v/>
      </c>
      <c r="W12" s="962"/>
      <c r="AB12" s="318" t="s">
        <v>1155</v>
      </c>
      <c r="AC12" s="318">
        <v>3</v>
      </c>
    </row>
    <row r="13" spans="1:33" ht="328.5" customHeight="1" x14ac:dyDescent="0.2">
      <c r="A13" s="663" t="s">
        <v>462</v>
      </c>
      <c r="B13" s="611" t="str">
        <f t="shared" si="0"/>
        <v>Removinglegalbarrierstoaccess</v>
      </c>
      <c r="C13" s="612" t="s">
        <v>494</v>
      </c>
      <c r="D13" s="617" t="s">
        <v>1452</v>
      </c>
      <c r="E13" s="897" t="s">
        <v>1467</v>
      </c>
      <c r="F13" s="1565" t="s">
        <v>1468</v>
      </c>
      <c r="G13" s="897" t="s">
        <v>196</v>
      </c>
      <c r="H13" s="619"/>
      <c r="I13" s="619" t="s">
        <v>34</v>
      </c>
      <c r="J13" s="614" t="s">
        <v>1155</v>
      </c>
      <c r="K13" s="913">
        <f t="shared" si="1"/>
        <v>3</v>
      </c>
      <c r="L13" s="899" t="s">
        <v>1478</v>
      </c>
      <c r="M13" s="618"/>
      <c r="N13" s="618"/>
      <c r="O13" s="618"/>
      <c r="P13" s="619"/>
      <c r="Q13" s="616"/>
      <c r="R13" s="642" t="str">
        <f t="shared" si="2"/>
        <v/>
      </c>
      <c r="S13" s="615"/>
      <c r="T13" s="616"/>
      <c r="U13" s="921"/>
      <c r="V13" s="662" t="str">
        <f t="shared" si="3"/>
        <v/>
      </c>
      <c r="W13" s="962"/>
    </row>
    <row r="14" spans="1:33" ht="144.75" customHeight="1" x14ac:dyDescent="0.2">
      <c r="A14" s="663" t="s">
        <v>462</v>
      </c>
      <c r="B14" s="611" t="str">
        <f t="shared" si="0"/>
        <v>Removinglegalbarrierstoaccess</v>
      </c>
      <c r="C14" s="612" t="s">
        <v>494</v>
      </c>
      <c r="D14" s="617" t="s">
        <v>1453</v>
      </c>
      <c r="E14" s="897" t="s">
        <v>1469</v>
      </c>
      <c r="F14" s="1565" t="s">
        <v>1470</v>
      </c>
      <c r="G14" s="897" t="s">
        <v>196</v>
      </c>
      <c r="H14" s="619"/>
      <c r="I14" s="619" t="s">
        <v>34</v>
      </c>
      <c r="J14" s="614" t="s">
        <v>1153</v>
      </c>
      <c r="K14" s="913">
        <f t="shared" si="1"/>
        <v>1</v>
      </c>
      <c r="L14" s="899" t="s">
        <v>1479</v>
      </c>
      <c r="M14" s="618"/>
      <c r="N14" s="618"/>
      <c r="O14" s="618"/>
      <c r="P14" s="619"/>
      <c r="Q14" s="616"/>
      <c r="R14" s="642" t="str">
        <f t="shared" si="2"/>
        <v/>
      </c>
      <c r="S14" s="615"/>
      <c r="T14" s="616"/>
      <c r="U14" s="921"/>
      <c r="V14" s="662" t="str">
        <f t="shared" si="3"/>
        <v/>
      </c>
      <c r="W14" s="962"/>
    </row>
    <row r="15" spans="1:33" ht="70.5" customHeight="1" x14ac:dyDescent="0.2">
      <c r="A15" s="663" t="s">
        <v>462</v>
      </c>
      <c r="B15" s="611" t="str">
        <f t="shared" si="0"/>
        <v>Removinglegalbarrierstoaccess</v>
      </c>
      <c r="C15" s="612" t="s">
        <v>494</v>
      </c>
      <c r="D15" s="617" t="s">
        <v>1454</v>
      </c>
      <c r="E15" s="897" t="s">
        <v>1471</v>
      </c>
      <c r="F15" s="1565" t="s">
        <v>1472</v>
      </c>
      <c r="G15" s="897"/>
      <c r="H15" s="619"/>
      <c r="I15" s="619" t="s">
        <v>34</v>
      </c>
      <c r="J15" s="614" t="s">
        <v>1154</v>
      </c>
      <c r="K15" s="913">
        <f t="shared" si="1"/>
        <v>2</v>
      </c>
      <c r="L15" s="899" t="s">
        <v>1480</v>
      </c>
      <c r="M15" s="618"/>
      <c r="N15" s="618"/>
      <c r="O15" s="618"/>
      <c r="P15" s="619"/>
      <c r="Q15" s="616"/>
      <c r="R15" s="642" t="str">
        <f t="shared" si="2"/>
        <v/>
      </c>
      <c r="S15" s="615"/>
      <c r="T15" s="616"/>
      <c r="U15" s="921"/>
      <c r="V15" s="662" t="str">
        <f t="shared" si="3"/>
        <v/>
      </c>
      <c r="W15" s="962"/>
    </row>
    <row r="16" spans="1:33" ht="37.5" hidden="1" customHeight="1" x14ac:dyDescent="0.2">
      <c r="A16" s="663"/>
      <c r="B16" s="611" t="str">
        <f t="shared" si="0"/>
        <v/>
      </c>
      <c r="C16" s="612"/>
      <c r="D16" s="617"/>
      <c r="E16" s="897"/>
      <c r="F16" s="1565"/>
      <c r="G16" s="897"/>
      <c r="H16" s="619"/>
      <c r="I16" s="619" t="s">
        <v>34</v>
      </c>
      <c r="J16" s="614"/>
      <c r="K16" s="913" t="str">
        <f t="shared" si="1"/>
        <v/>
      </c>
      <c r="L16" s="899"/>
      <c r="M16" s="618"/>
      <c r="N16" s="618"/>
      <c r="O16" s="618"/>
      <c r="P16" s="619"/>
      <c r="Q16" s="616"/>
      <c r="R16" s="642" t="str">
        <f t="shared" si="2"/>
        <v/>
      </c>
      <c r="S16" s="615"/>
      <c r="T16" s="616"/>
      <c r="U16" s="921"/>
      <c r="V16" s="662" t="str">
        <f t="shared" si="3"/>
        <v/>
      </c>
      <c r="W16" s="962"/>
    </row>
    <row r="17" spans="1:23" ht="37.5" hidden="1" customHeight="1" x14ac:dyDescent="0.2">
      <c r="A17" s="663"/>
      <c r="B17" s="611" t="str">
        <f t="shared" si="0"/>
        <v/>
      </c>
      <c r="C17" s="612"/>
      <c r="D17" s="617"/>
      <c r="E17" s="897"/>
      <c r="F17" s="1565"/>
      <c r="G17" s="897"/>
      <c r="H17" s="619"/>
      <c r="I17" s="619" t="s">
        <v>34</v>
      </c>
      <c r="J17" s="614"/>
      <c r="K17" s="913" t="str">
        <f t="shared" si="1"/>
        <v/>
      </c>
      <c r="L17" s="899"/>
      <c r="M17" s="618"/>
      <c r="N17" s="618"/>
      <c r="O17" s="618"/>
      <c r="P17" s="619"/>
      <c r="Q17" s="616"/>
      <c r="R17" s="642" t="str">
        <f t="shared" si="2"/>
        <v/>
      </c>
      <c r="S17" s="615"/>
      <c r="T17" s="616"/>
      <c r="U17" s="921"/>
      <c r="V17" s="662" t="str">
        <f t="shared" si="3"/>
        <v/>
      </c>
      <c r="W17" s="962"/>
    </row>
    <row r="18" spans="1:23" ht="37.5" hidden="1" customHeight="1" x14ac:dyDescent="0.2">
      <c r="A18" s="663"/>
      <c r="B18" s="611" t="str">
        <f t="shared" si="0"/>
        <v/>
      </c>
      <c r="C18" s="612"/>
      <c r="D18" s="617"/>
      <c r="E18" s="897"/>
      <c r="F18" s="1565"/>
      <c r="G18" s="897"/>
      <c r="H18" s="619"/>
      <c r="I18" s="619" t="s">
        <v>34</v>
      </c>
      <c r="J18" s="614"/>
      <c r="K18" s="913" t="str">
        <f t="shared" si="1"/>
        <v/>
      </c>
      <c r="L18" s="899"/>
      <c r="M18" s="618"/>
      <c r="N18" s="618"/>
      <c r="O18" s="618"/>
      <c r="P18" s="619"/>
      <c r="Q18" s="616"/>
      <c r="R18" s="642" t="str">
        <f t="shared" si="2"/>
        <v/>
      </c>
      <c r="S18" s="615"/>
      <c r="T18" s="616"/>
      <c r="U18" s="921"/>
      <c r="V18" s="662" t="str">
        <f t="shared" si="3"/>
        <v/>
      </c>
      <c r="W18" s="962"/>
    </row>
    <row r="19" spans="1:23" ht="37.5" hidden="1" customHeight="1" x14ac:dyDescent="0.2">
      <c r="A19" s="663"/>
      <c r="B19" s="611" t="str">
        <f t="shared" si="0"/>
        <v/>
      </c>
      <c r="C19" s="612"/>
      <c r="D19" s="617"/>
      <c r="E19" s="897"/>
      <c r="F19" s="1565"/>
      <c r="G19" s="897"/>
      <c r="H19" s="619"/>
      <c r="I19" s="619" t="s">
        <v>34</v>
      </c>
      <c r="J19" s="614"/>
      <c r="K19" s="913" t="str">
        <f t="shared" si="1"/>
        <v/>
      </c>
      <c r="L19" s="899"/>
      <c r="M19" s="618"/>
      <c r="N19" s="618"/>
      <c r="O19" s="618"/>
      <c r="P19" s="619"/>
      <c r="Q19" s="616"/>
      <c r="R19" s="642" t="str">
        <f t="shared" si="2"/>
        <v/>
      </c>
      <c r="S19" s="615"/>
      <c r="T19" s="616"/>
      <c r="U19" s="921"/>
      <c r="V19" s="662" t="str">
        <f t="shared" si="3"/>
        <v/>
      </c>
      <c r="W19" s="962"/>
    </row>
    <row r="20" spans="1:23" ht="37.5" hidden="1" customHeight="1" x14ac:dyDescent="0.2">
      <c r="A20" s="663"/>
      <c r="B20" s="611" t="str">
        <f t="shared" si="0"/>
        <v/>
      </c>
      <c r="C20" s="612"/>
      <c r="D20" s="895"/>
      <c r="E20" s="897"/>
      <c r="F20" s="1565"/>
      <c r="G20" s="897"/>
      <c r="H20" s="619"/>
      <c r="I20" s="616" t="s">
        <v>34</v>
      </c>
      <c r="J20" s="614"/>
      <c r="K20" s="913" t="str">
        <f t="shared" si="1"/>
        <v/>
      </c>
      <c r="L20" s="899"/>
      <c r="M20" s="618"/>
      <c r="N20" s="618"/>
      <c r="O20" s="618"/>
      <c r="P20" s="619"/>
      <c r="Q20" s="616"/>
      <c r="R20" s="642" t="str">
        <f t="shared" si="2"/>
        <v/>
      </c>
      <c r="S20" s="615"/>
      <c r="T20" s="616"/>
      <c r="U20" s="921"/>
      <c r="V20" s="662" t="str">
        <f t="shared" si="3"/>
        <v/>
      </c>
      <c r="W20" s="962"/>
    </row>
    <row r="21" spans="1:23" ht="37.5" hidden="1" customHeight="1" x14ac:dyDescent="0.2">
      <c r="A21" s="663"/>
      <c r="B21" s="611" t="str">
        <f t="shared" si="0"/>
        <v/>
      </c>
      <c r="C21" s="612"/>
      <c r="D21" s="895"/>
      <c r="E21" s="897"/>
      <c r="F21" s="1565"/>
      <c r="G21" s="897"/>
      <c r="H21" s="619"/>
      <c r="I21" s="616" t="s">
        <v>34</v>
      </c>
      <c r="J21" s="614"/>
      <c r="K21" s="913" t="str">
        <f t="shared" si="1"/>
        <v/>
      </c>
      <c r="L21" s="899"/>
      <c r="M21" s="618"/>
      <c r="N21" s="618"/>
      <c r="O21" s="618"/>
      <c r="P21" s="619"/>
      <c r="Q21" s="616"/>
      <c r="R21" s="642" t="str">
        <f t="shared" si="2"/>
        <v/>
      </c>
      <c r="S21" s="615"/>
      <c r="T21" s="616"/>
      <c r="U21" s="921"/>
      <c r="V21" s="662" t="str">
        <f t="shared" si="3"/>
        <v/>
      </c>
      <c r="W21" s="962"/>
    </row>
    <row r="22" spans="1:23" ht="37.5" hidden="1" customHeight="1" outlineLevel="1" x14ac:dyDescent="0.2">
      <c r="A22" s="663"/>
      <c r="B22" s="611" t="str">
        <f t="shared" si="0"/>
        <v/>
      </c>
      <c r="C22" s="612"/>
      <c r="D22" s="895"/>
      <c r="E22" s="897"/>
      <c r="F22" s="1565"/>
      <c r="G22" s="897"/>
      <c r="H22" s="619"/>
      <c r="I22" s="616" t="s">
        <v>34</v>
      </c>
      <c r="J22" s="614"/>
      <c r="K22" s="913" t="str">
        <f t="shared" si="1"/>
        <v/>
      </c>
      <c r="L22" s="899"/>
      <c r="M22" s="618"/>
      <c r="N22" s="618"/>
      <c r="O22" s="618"/>
      <c r="P22" s="619"/>
      <c r="Q22" s="616"/>
      <c r="R22" s="642" t="str">
        <f t="shared" si="2"/>
        <v/>
      </c>
      <c r="S22" s="615"/>
      <c r="T22" s="616"/>
      <c r="U22" s="921"/>
      <c r="V22" s="662" t="str">
        <f t="shared" si="3"/>
        <v/>
      </c>
      <c r="W22" s="962"/>
    </row>
    <row r="23" spans="1:23" ht="37.5" hidden="1" customHeight="1" outlineLevel="1" x14ac:dyDescent="0.2">
      <c r="A23" s="663"/>
      <c r="B23" s="611" t="str">
        <f t="shared" si="0"/>
        <v/>
      </c>
      <c r="C23" s="612"/>
      <c r="D23" s="895"/>
      <c r="E23" s="897"/>
      <c r="F23" s="1565"/>
      <c r="G23" s="897"/>
      <c r="H23" s="619"/>
      <c r="I23" s="616" t="s">
        <v>34</v>
      </c>
      <c r="J23" s="614"/>
      <c r="K23" s="913" t="str">
        <f t="shared" si="1"/>
        <v/>
      </c>
      <c r="L23" s="899"/>
      <c r="M23" s="618"/>
      <c r="N23" s="618"/>
      <c r="O23" s="618"/>
      <c r="P23" s="619"/>
      <c r="Q23" s="616"/>
      <c r="R23" s="642" t="str">
        <f t="shared" si="2"/>
        <v/>
      </c>
      <c r="S23" s="615"/>
      <c r="T23" s="616"/>
      <c r="U23" s="921"/>
      <c r="V23" s="662" t="str">
        <f t="shared" si="3"/>
        <v/>
      </c>
      <c r="W23" s="962"/>
    </row>
    <row r="24" spans="1:23" ht="37.5" hidden="1" customHeight="1" outlineLevel="1" x14ac:dyDescent="0.2">
      <c r="A24" s="663"/>
      <c r="B24" s="611" t="str">
        <f t="shared" si="0"/>
        <v/>
      </c>
      <c r="C24" s="612"/>
      <c r="D24" s="895"/>
      <c r="E24" s="897"/>
      <c r="F24" s="1565"/>
      <c r="G24" s="897"/>
      <c r="H24" s="619"/>
      <c r="I24" s="616" t="s">
        <v>34</v>
      </c>
      <c r="J24" s="614"/>
      <c r="K24" s="913" t="str">
        <f t="shared" si="1"/>
        <v/>
      </c>
      <c r="L24" s="899"/>
      <c r="M24" s="618"/>
      <c r="N24" s="618"/>
      <c r="O24" s="618"/>
      <c r="P24" s="619"/>
      <c r="Q24" s="616"/>
      <c r="R24" s="642" t="str">
        <f t="shared" si="2"/>
        <v/>
      </c>
      <c r="S24" s="615"/>
      <c r="T24" s="616"/>
      <c r="U24" s="921"/>
      <c r="V24" s="662" t="str">
        <f t="shared" si="3"/>
        <v/>
      </c>
      <c r="W24" s="962"/>
    </row>
    <row r="25" spans="1:23" ht="37.5" hidden="1" customHeight="1" outlineLevel="1" x14ac:dyDescent="0.2">
      <c r="A25" s="663"/>
      <c r="B25" s="611" t="str">
        <f t="shared" si="0"/>
        <v/>
      </c>
      <c r="C25" s="612"/>
      <c r="D25" s="895"/>
      <c r="E25" s="897"/>
      <c r="F25" s="1565"/>
      <c r="G25" s="897"/>
      <c r="H25" s="619"/>
      <c r="I25" s="616" t="s">
        <v>34</v>
      </c>
      <c r="J25" s="614"/>
      <c r="K25" s="913" t="str">
        <f t="shared" si="1"/>
        <v/>
      </c>
      <c r="L25" s="899"/>
      <c r="M25" s="618"/>
      <c r="N25" s="618"/>
      <c r="O25" s="618"/>
      <c r="P25" s="619"/>
      <c r="Q25" s="616"/>
      <c r="R25" s="642" t="str">
        <f t="shared" si="2"/>
        <v/>
      </c>
      <c r="S25" s="615"/>
      <c r="T25" s="616"/>
      <c r="U25" s="921"/>
      <c r="V25" s="662" t="str">
        <f t="shared" si="3"/>
        <v/>
      </c>
      <c r="W25" s="962"/>
    </row>
    <row r="26" spans="1:23" ht="37.5" hidden="1" customHeight="1" outlineLevel="1" x14ac:dyDescent="0.2">
      <c r="A26" s="663"/>
      <c r="B26" s="611" t="str">
        <f t="shared" si="0"/>
        <v/>
      </c>
      <c r="C26" s="612"/>
      <c r="D26" s="895"/>
      <c r="E26" s="897"/>
      <c r="F26" s="1565"/>
      <c r="G26" s="897"/>
      <c r="H26" s="619"/>
      <c r="I26" s="616" t="s">
        <v>34</v>
      </c>
      <c r="J26" s="614"/>
      <c r="K26" s="913" t="str">
        <f t="shared" si="1"/>
        <v/>
      </c>
      <c r="L26" s="899"/>
      <c r="M26" s="618"/>
      <c r="N26" s="618"/>
      <c r="O26" s="618"/>
      <c r="P26" s="619"/>
      <c r="Q26" s="616"/>
      <c r="R26" s="642" t="str">
        <f t="shared" si="2"/>
        <v/>
      </c>
      <c r="S26" s="615"/>
      <c r="T26" s="616"/>
      <c r="U26" s="921"/>
      <c r="V26" s="662" t="str">
        <f t="shared" si="3"/>
        <v/>
      </c>
      <c r="W26" s="962"/>
    </row>
    <row r="27" spans="1:23" ht="37.5" hidden="1" customHeight="1" outlineLevel="1" x14ac:dyDescent="0.2">
      <c r="A27" s="663"/>
      <c r="B27" s="611" t="str">
        <f t="shared" si="0"/>
        <v/>
      </c>
      <c r="C27" s="612"/>
      <c r="D27" s="895"/>
      <c r="E27" s="707"/>
      <c r="F27" s="1566"/>
      <c r="G27" s="898"/>
      <c r="H27" s="914"/>
      <c r="I27" s="616" t="s">
        <v>34</v>
      </c>
      <c r="J27" s="614"/>
      <c r="K27" s="913" t="str">
        <f t="shared" si="1"/>
        <v/>
      </c>
      <c r="L27" s="899"/>
      <c r="M27" s="620"/>
      <c r="N27" s="621"/>
      <c r="O27" s="621"/>
      <c r="P27" s="622"/>
      <c r="Q27" s="616"/>
      <c r="R27" s="642" t="str">
        <f t="shared" si="2"/>
        <v/>
      </c>
      <c r="S27" s="615"/>
      <c r="T27" s="616"/>
      <c r="U27" s="921"/>
      <c r="V27" s="662" t="str">
        <f t="shared" si="3"/>
        <v/>
      </c>
      <c r="W27" s="962"/>
    </row>
    <row r="28" spans="1:23" ht="37.5" hidden="1" customHeight="1" outlineLevel="1" x14ac:dyDescent="0.2">
      <c r="A28" s="663"/>
      <c r="B28" s="611" t="str">
        <f t="shared" si="0"/>
        <v/>
      </c>
      <c r="C28" s="612"/>
      <c r="D28" s="896"/>
      <c r="E28" s="707"/>
      <c r="F28" s="1566"/>
      <c r="G28" s="898"/>
      <c r="H28" s="914"/>
      <c r="I28" s="616" t="s">
        <v>34</v>
      </c>
      <c r="J28" s="614"/>
      <c r="K28" s="913" t="str">
        <f t="shared" si="1"/>
        <v/>
      </c>
      <c r="L28" s="915"/>
      <c r="M28" s="620"/>
      <c r="N28" s="621"/>
      <c r="O28" s="621"/>
      <c r="P28" s="622"/>
      <c r="Q28" s="616"/>
      <c r="R28" s="642" t="str">
        <f t="shared" si="2"/>
        <v/>
      </c>
      <c r="S28" s="615"/>
      <c r="T28" s="616"/>
      <c r="U28" s="921"/>
      <c r="V28" s="662" t="str">
        <f t="shared" si="3"/>
        <v/>
      </c>
      <c r="W28" s="962"/>
    </row>
    <row r="29" spans="1:23" ht="37.5" hidden="1" customHeight="1" outlineLevel="1" x14ac:dyDescent="0.2">
      <c r="A29" s="663"/>
      <c r="B29" s="611" t="str">
        <f t="shared" si="0"/>
        <v/>
      </c>
      <c r="C29" s="612"/>
      <c r="D29" s="896"/>
      <c r="E29" s="707"/>
      <c r="F29" s="1566"/>
      <c r="G29" s="898"/>
      <c r="H29" s="914"/>
      <c r="I29" s="616" t="s">
        <v>34</v>
      </c>
      <c r="J29" s="614"/>
      <c r="K29" s="913" t="str">
        <f t="shared" si="1"/>
        <v/>
      </c>
      <c r="L29" s="915"/>
      <c r="M29" s="620"/>
      <c r="N29" s="621"/>
      <c r="O29" s="621"/>
      <c r="P29" s="622"/>
      <c r="Q29" s="616"/>
      <c r="R29" s="642" t="str">
        <f t="shared" si="2"/>
        <v/>
      </c>
      <c r="S29" s="615"/>
      <c r="T29" s="616"/>
      <c r="U29" s="921"/>
      <c r="V29" s="662" t="str">
        <f t="shared" si="3"/>
        <v/>
      </c>
      <c r="W29" s="962"/>
    </row>
    <row r="30" spans="1:23" ht="37.5" hidden="1" customHeight="1" outlineLevel="1" x14ac:dyDescent="0.2">
      <c r="A30" s="663"/>
      <c r="B30" s="611" t="str">
        <f>SUBSTITUTE(SUBSTITUTE(SUBSTITUTE(SUBSTITUTE(SUBSTITUTE(SUBSTITUTE(SUBSTITUTE(A30," ",""),"-",""),"&amp;",""),",",""),"/",""),")",""),"(","")</f>
        <v/>
      </c>
      <c r="C30" s="612"/>
      <c r="D30" s="930"/>
      <c r="E30" s="707"/>
      <c r="F30" s="1566"/>
      <c r="G30" s="933"/>
      <c r="H30" s="914"/>
      <c r="I30" s="616" t="s">
        <v>34</v>
      </c>
      <c r="J30" s="614"/>
      <c r="K30" s="913" t="str">
        <f t="shared" ref="K30:K44" si="4">IFERROR(VLOOKUP(J30,$AB$9:$AC$12,2,FALSE),"")</f>
        <v/>
      </c>
      <c r="L30" s="915"/>
      <c r="M30" s="707"/>
      <c r="N30" s="933"/>
      <c r="O30" s="933"/>
      <c r="P30" s="622"/>
      <c r="Q30" s="616"/>
      <c r="R30" s="642" t="str">
        <f t="shared" ref="R30:R44" si="5">IFERROR(VLOOKUP(Q30,$AB$9:$AC$12,2,FALSE),"")</f>
        <v/>
      </c>
      <c r="S30" s="615"/>
      <c r="T30" s="616"/>
      <c r="U30" s="921"/>
      <c r="V30" s="662" t="str">
        <f t="shared" ref="V30:V44" si="6">IFERROR(VLOOKUP(U30,$AB$9:$AC$12,2,FALSE),"")</f>
        <v/>
      </c>
      <c r="W30" s="962"/>
    </row>
    <row r="31" spans="1:23" ht="37.5" hidden="1" customHeight="1" outlineLevel="1" x14ac:dyDescent="0.2">
      <c r="A31" s="663"/>
      <c r="B31" s="611" t="str">
        <f>SUBSTITUTE(SUBSTITUTE(SUBSTITUTE(SUBSTITUTE(SUBSTITUTE(SUBSTITUTE(SUBSTITUTE(A31," ",""),"-",""),"&amp;",""),",",""),"/",""),")",""),"(","")</f>
        <v/>
      </c>
      <c r="C31" s="612"/>
      <c r="D31" s="930"/>
      <c r="E31" s="707"/>
      <c r="F31" s="1566"/>
      <c r="G31" s="933"/>
      <c r="H31" s="914"/>
      <c r="I31" s="616" t="s">
        <v>34</v>
      </c>
      <c r="J31" s="614"/>
      <c r="K31" s="913" t="str">
        <f t="shared" si="4"/>
        <v/>
      </c>
      <c r="L31" s="915"/>
      <c r="M31" s="707"/>
      <c r="N31" s="933"/>
      <c r="O31" s="933"/>
      <c r="P31" s="622"/>
      <c r="Q31" s="616"/>
      <c r="R31" s="642" t="str">
        <f t="shared" si="5"/>
        <v/>
      </c>
      <c r="S31" s="615"/>
      <c r="T31" s="616"/>
      <c r="U31" s="921"/>
      <c r="V31" s="662" t="str">
        <f t="shared" si="6"/>
        <v/>
      </c>
      <c r="W31" s="962"/>
    </row>
    <row r="32" spans="1:23" ht="37.5" hidden="1" customHeight="1" outlineLevel="1" x14ac:dyDescent="0.2">
      <c r="A32" s="663"/>
      <c r="B32" s="611" t="str">
        <f>SUBSTITUTE(SUBSTITUTE(SUBSTITUTE(SUBSTITUTE(SUBSTITUTE(SUBSTITUTE(SUBSTITUTE(A32," ",""),"-",""),"&amp;",""),",",""),"/",""),")",""),"(","")</f>
        <v/>
      </c>
      <c r="C32" s="612"/>
      <c r="D32" s="930"/>
      <c r="E32" s="707"/>
      <c r="F32" s="1566"/>
      <c r="G32" s="933"/>
      <c r="H32" s="914"/>
      <c r="I32" s="616" t="s">
        <v>34</v>
      </c>
      <c r="J32" s="614"/>
      <c r="K32" s="913" t="str">
        <f t="shared" si="4"/>
        <v/>
      </c>
      <c r="L32" s="915"/>
      <c r="M32" s="707"/>
      <c r="N32" s="933"/>
      <c r="O32" s="933"/>
      <c r="P32" s="622"/>
      <c r="Q32" s="616"/>
      <c r="R32" s="642" t="str">
        <f t="shared" si="5"/>
        <v/>
      </c>
      <c r="S32" s="615"/>
      <c r="T32" s="616"/>
      <c r="U32" s="921"/>
      <c r="V32" s="662" t="str">
        <f t="shared" si="6"/>
        <v/>
      </c>
      <c r="W32" s="962"/>
    </row>
    <row r="33" spans="1:23" ht="37.5" hidden="1" customHeight="1" outlineLevel="1" x14ac:dyDescent="0.2">
      <c r="A33" s="663"/>
      <c r="B33" s="611" t="str">
        <f>SUBSTITUTE(SUBSTITUTE(SUBSTITUTE(SUBSTITUTE(SUBSTITUTE(SUBSTITUTE(SUBSTITUTE(A33," ",""),"-",""),"&amp;",""),",",""),"/",""),")",""),"(","")</f>
        <v/>
      </c>
      <c r="C33" s="612"/>
      <c r="D33" s="930"/>
      <c r="E33" s="707"/>
      <c r="F33" s="1566"/>
      <c r="G33" s="933"/>
      <c r="H33" s="914"/>
      <c r="I33" s="616" t="s">
        <v>34</v>
      </c>
      <c r="J33" s="614"/>
      <c r="K33" s="913" t="str">
        <f t="shared" si="4"/>
        <v/>
      </c>
      <c r="L33" s="915"/>
      <c r="M33" s="707"/>
      <c r="N33" s="933"/>
      <c r="O33" s="933"/>
      <c r="P33" s="622"/>
      <c r="Q33" s="616"/>
      <c r="R33" s="642" t="str">
        <f t="shared" si="5"/>
        <v/>
      </c>
      <c r="S33" s="615"/>
      <c r="T33" s="616"/>
      <c r="U33" s="921"/>
      <c r="V33" s="662" t="str">
        <f t="shared" si="6"/>
        <v/>
      </c>
      <c r="W33" s="962"/>
    </row>
    <row r="34" spans="1:23" ht="37.5" hidden="1" customHeight="1" outlineLevel="1" x14ac:dyDescent="0.2">
      <c r="A34" s="663"/>
      <c r="B34" s="611"/>
      <c r="C34" s="612"/>
      <c r="D34" s="930"/>
      <c r="E34" s="707"/>
      <c r="F34" s="1566"/>
      <c r="G34" s="933"/>
      <c r="H34" s="914"/>
      <c r="I34" s="616" t="s">
        <v>34</v>
      </c>
      <c r="J34" s="614"/>
      <c r="K34" s="913" t="str">
        <f t="shared" si="4"/>
        <v/>
      </c>
      <c r="L34" s="915"/>
      <c r="M34" s="707"/>
      <c r="N34" s="933"/>
      <c r="O34" s="933"/>
      <c r="P34" s="622"/>
      <c r="Q34" s="616"/>
      <c r="R34" s="642" t="str">
        <f t="shared" si="5"/>
        <v/>
      </c>
      <c r="S34" s="615"/>
      <c r="T34" s="616"/>
      <c r="U34" s="921"/>
      <c r="V34" s="662" t="str">
        <f t="shared" si="6"/>
        <v/>
      </c>
      <c r="W34" s="962"/>
    </row>
    <row r="35" spans="1:23" ht="37.5" hidden="1" customHeight="1" outlineLevel="1" x14ac:dyDescent="0.2">
      <c r="A35" s="663"/>
      <c r="B35" s="611"/>
      <c r="C35" s="612"/>
      <c r="D35" s="930"/>
      <c r="E35" s="707"/>
      <c r="F35" s="1566"/>
      <c r="G35" s="933"/>
      <c r="H35" s="914"/>
      <c r="I35" s="616" t="s">
        <v>34</v>
      </c>
      <c r="J35" s="614"/>
      <c r="K35" s="913" t="str">
        <f t="shared" si="4"/>
        <v/>
      </c>
      <c r="L35" s="915"/>
      <c r="M35" s="707"/>
      <c r="N35" s="933"/>
      <c r="O35" s="933"/>
      <c r="P35" s="622"/>
      <c r="Q35" s="616"/>
      <c r="R35" s="642" t="str">
        <f t="shared" si="5"/>
        <v/>
      </c>
      <c r="S35" s="615"/>
      <c r="T35" s="616"/>
      <c r="U35" s="921"/>
      <c r="V35" s="662" t="str">
        <f t="shared" si="6"/>
        <v/>
      </c>
      <c r="W35" s="962"/>
    </row>
    <row r="36" spans="1:23" ht="37.5" hidden="1" customHeight="1" outlineLevel="1" x14ac:dyDescent="0.2">
      <c r="A36" s="663"/>
      <c r="B36" s="611"/>
      <c r="C36" s="612"/>
      <c r="D36" s="930"/>
      <c r="E36" s="707"/>
      <c r="F36" s="1566"/>
      <c r="G36" s="933"/>
      <c r="H36" s="914"/>
      <c r="I36" s="616" t="s">
        <v>34</v>
      </c>
      <c r="J36" s="614"/>
      <c r="K36" s="913" t="str">
        <f t="shared" si="4"/>
        <v/>
      </c>
      <c r="L36" s="915"/>
      <c r="M36" s="707"/>
      <c r="N36" s="933"/>
      <c r="O36" s="933"/>
      <c r="P36" s="622"/>
      <c r="Q36" s="616"/>
      <c r="R36" s="642" t="str">
        <f t="shared" si="5"/>
        <v/>
      </c>
      <c r="S36" s="615"/>
      <c r="T36" s="616"/>
      <c r="U36" s="921"/>
      <c r="V36" s="662" t="str">
        <f t="shared" si="6"/>
        <v/>
      </c>
      <c r="W36" s="962"/>
    </row>
    <row r="37" spans="1:23" ht="37.5" hidden="1" customHeight="1" outlineLevel="1" x14ac:dyDescent="0.2">
      <c r="A37" s="663"/>
      <c r="B37" s="611"/>
      <c r="C37" s="612"/>
      <c r="D37" s="930"/>
      <c r="E37" s="707"/>
      <c r="F37" s="1566"/>
      <c r="G37" s="933"/>
      <c r="H37" s="914"/>
      <c r="I37" s="616" t="s">
        <v>34</v>
      </c>
      <c r="J37" s="614"/>
      <c r="K37" s="913" t="str">
        <f t="shared" si="4"/>
        <v/>
      </c>
      <c r="L37" s="915"/>
      <c r="M37" s="707"/>
      <c r="N37" s="933"/>
      <c r="O37" s="933"/>
      <c r="P37" s="622"/>
      <c r="Q37" s="616"/>
      <c r="R37" s="642" t="str">
        <f t="shared" si="5"/>
        <v/>
      </c>
      <c r="S37" s="615"/>
      <c r="T37" s="616"/>
      <c r="U37" s="921"/>
      <c r="V37" s="662" t="str">
        <f t="shared" si="6"/>
        <v/>
      </c>
      <c r="W37" s="962"/>
    </row>
    <row r="38" spans="1:23" ht="37.5" hidden="1" customHeight="1" outlineLevel="1" x14ac:dyDescent="0.2">
      <c r="A38" s="663"/>
      <c r="B38" s="611"/>
      <c r="C38" s="612"/>
      <c r="D38" s="930"/>
      <c r="E38" s="707"/>
      <c r="F38" s="1566"/>
      <c r="G38" s="933"/>
      <c r="H38" s="914"/>
      <c r="I38" s="616" t="s">
        <v>34</v>
      </c>
      <c r="J38" s="614"/>
      <c r="K38" s="913" t="str">
        <f t="shared" si="4"/>
        <v/>
      </c>
      <c r="L38" s="915"/>
      <c r="M38" s="707"/>
      <c r="N38" s="933"/>
      <c r="O38" s="933"/>
      <c r="P38" s="622"/>
      <c r="Q38" s="616"/>
      <c r="R38" s="642" t="str">
        <f t="shared" si="5"/>
        <v/>
      </c>
      <c r="S38" s="615"/>
      <c r="T38" s="616"/>
      <c r="U38" s="921"/>
      <c r="V38" s="662" t="str">
        <f t="shared" si="6"/>
        <v/>
      </c>
      <c r="W38" s="962"/>
    </row>
    <row r="39" spans="1:23" ht="37.5" hidden="1" customHeight="1" outlineLevel="1" x14ac:dyDescent="0.2">
      <c r="A39" s="663"/>
      <c r="B39" s="611"/>
      <c r="C39" s="612"/>
      <c r="D39" s="930"/>
      <c r="E39" s="707"/>
      <c r="F39" s="1566"/>
      <c r="G39" s="933"/>
      <c r="H39" s="914"/>
      <c r="I39" s="616" t="s">
        <v>34</v>
      </c>
      <c r="J39" s="614"/>
      <c r="K39" s="913" t="str">
        <f t="shared" si="4"/>
        <v/>
      </c>
      <c r="L39" s="915"/>
      <c r="M39" s="707"/>
      <c r="N39" s="933"/>
      <c r="O39" s="933"/>
      <c r="P39" s="622"/>
      <c r="Q39" s="616"/>
      <c r="R39" s="642" t="str">
        <f t="shared" si="5"/>
        <v/>
      </c>
      <c r="S39" s="615"/>
      <c r="T39" s="616"/>
      <c r="U39" s="921"/>
      <c r="V39" s="662" t="str">
        <f t="shared" si="6"/>
        <v/>
      </c>
      <c r="W39" s="962"/>
    </row>
    <row r="40" spans="1:23" ht="37.5" hidden="1" customHeight="1" outlineLevel="1" x14ac:dyDescent="0.2">
      <c r="A40" s="663"/>
      <c r="B40" s="611"/>
      <c r="C40" s="612"/>
      <c r="D40" s="930"/>
      <c r="E40" s="707"/>
      <c r="F40" s="1566"/>
      <c r="G40" s="933"/>
      <c r="H40" s="914"/>
      <c r="I40" s="616" t="s">
        <v>34</v>
      </c>
      <c r="J40" s="614"/>
      <c r="K40" s="913" t="str">
        <f t="shared" si="4"/>
        <v/>
      </c>
      <c r="L40" s="915"/>
      <c r="M40" s="707"/>
      <c r="N40" s="933"/>
      <c r="O40" s="933"/>
      <c r="P40" s="622"/>
      <c r="Q40" s="616"/>
      <c r="R40" s="642" t="str">
        <f t="shared" si="5"/>
        <v/>
      </c>
      <c r="S40" s="615"/>
      <c r="T40" s="616"/>
      <c r="U40" s="921"/>
      <c r="V40" s="662" t="str">
        <f t="shared" si="6"/>
        <v/>
      </c>
      <c r="W40" s="962"/>
    </row>
    <row r="41" spans="1:23" ht="37.5" hidden="1" customHeight="1" outlineLevel="1" x14ac:dyDescent="0.2">
      <c r="A41" s="663"/>
      <c r="B41" s="611"/>
      <c r="C41" s="612"/>
      <c r="D41" s="930"/>
      <c r="E41" s="707"/>
      <c r="F41" s="1566"/>
      <c r="G41" s="933"/>
      <c r="H41" s="914"/>
      <c r="I41" s="616" t="s">
        <v>34</v>
      </c>
      <c r="J41" s="614"/>
      <c r="K41" s="913" t="str">
        <f t="shared" si="4"/>
        <v/>
      </c>
      <c r="L41" s="915"/>
      <c r="M41" s="707"/>
      <c r="N41" s="933"/>
      <c r="O41" s="933"/>
      <c r="P41" s="622"/>
      <c r="Q41" s="616"/>
      <c r="R41" s="642" t="str">
        <f t="shared" si="5"/>
        <v/>
      </c>
      <c r="S41" s="615"/>
      <c r="T41" s="616"/>
      <c r="U41" s="921"/>
      <c r="V41" s="662" t="str">
        <f t="shared" si="6"/>
        <v/>
      </c>
      <c r="W41" s="962"/>
    </row>
    <row r="42" spans="1:23" ht="37.5" hidden="1" customHeight="1" outlineLevel="1" x14ac:dyDescent="0.2">
      <c r="A42" s="663"/>
      <c r="B42" s="611"/>
      <c r="C42" s="612"/>
      <c r="D42" s="930"/>
      <c r="E42" s="707"/>
      <c r="F42" s="1566"/>
      <c r="G42" s="933"/>
      <c r="H42" s="914"/>
      <c r="I42" s="616" t="s">
        <v>34</v>
      </c>
      <c r="J42" s="614"/>
      <c r="K42" s="913" t="str">
        <f t="shared" si="4"/>
        <v/>
      </c>
      <c r="L42" s="915"/>
      <c r="M42" s="707"/>
      <c r="N42" s="933"/>
      <c r="O42" s="933"/>
      <c r="P42" s="622"/>
      <c r="Q42" s="616"/>
      <c r="R42" s="642" t="str">
        <f t="shared" si="5"/>
        <v/>
      </c>
      <c r="S42" s="615"/>
      <c r="T42" s="616"/>
      <c r="U42" s="921"/>
      <c r="V42" s="662" t="str">
        <f t="shared" si="6"/>
        <v/>
      </c>
      <c r="W42" s="962"/>
    </row>
    <row r="43" spans="1:23" ht="37.5" hidden="1" customHeight="1" outlineLevel="1" x14ac:dyDescent="0.2">
      <c r="A43" s="663"/>
      <c r="B43" s="611"/>
      <c r="C43" s="612"/>
      <c r="D43" s="930"/>
      <c r="E43" s="707"/>
      <c r="F43" s="1566"/>
      <c r="G43" s="933"/>
      <c r="H43" s="914"/>
      <c r="I43" s="616" t="s">
        <v>34</v>
      </c>
      <c r="J43" s="614"/>
      <c r="K43" s="913" t="str">
        <f t="shared" si="4"/>
        <v/>
      </c>
      <c r="L43" s="915"/>
      <c r="M43" s="707"/>
      <c r="N43" s="933"/>
      <c r="O43" s="933"/>
      <c r="P43" s="622"/>
      <c r="Q43" s="616"/>
      <c r="R43" s="642" t="str">
        <f t="shared" si="5"/>
        <v/>
      </c>
      <c r="S43" s="615"/>
      <c r="T43" s="616"/>
      <c r="U43" s="921"/>
      <c r="V43" s="662" t="str">
        <f t="shared" si="6"/>
        <v/>
      </c>
      <c r="W43" s="962"/>
    </row>
    <row r="44" spans="1:23" ht="37.5" hidden="1" customHeight="1" outlineLevel="1" x14ac:dyDescent="0.2">
      <c r="A44" s="663"/>
      <c r="B44" s="611"/>
      <c r="C44" s="612"/>
      <c r="D44" s="930"/>
      <c r="E44" s="707"/>
      <c r="F44" s="1566"/>
      <c r="G44" s="933"/>
      <c r="H44" s="914"/>
      <c r="I44" s="616" t="s">
        <v>34</v>
      </c>
      <c r="J44" s="614"/>
      <c r="K44" s="913" t="str">
        <f t="shared" si="4"/>
        <v/>
      </c>
      <c r="L44" s="915"/>
      <c r="M44" s="707"/>
      <c r="N44" s="933"/>
      <c r="O44" s="933"/>
      <c r="P44" s="622"/>
      <c r="Q44" s="616"/>
      <c r="R44" s="642" t="str">
        <f t="shared" si="5"/>
        <v/>
      </c>
      <c r="S44" s="615"/>
      <c r="T44" s="616"/>
      <c r="U44" s="921"/>
      <c r="V44" s="662" t="str">
        <f t="shared" si="6"/>
        <v/>
      </c>
      <c r="W44" s="962"/>
    </row>
    <row r="45" spans="1:23" ht="12.75" customHeight="1" collapsed="1" x14ac:dyDescent="0.2">
      <c r="A45" s="330"/>
      <c r="B45" s="330"/>
      <c r="C45" s="937"/>
      <c r="D45" s="937"/>
      <c r="E45" s="331"/>
      <c r="F45" s="1567"/>
      <c r="G45" s="331"/>
      <c r="H45" s="938"/>
      <c r="I45" s="332"/>
      <c r="J45" s="332"/>
      <c r="K45" s="332"/>
      <c r="L45" s="936"/>
      <c r="M45" s="331"/>
      <c r="N45" s="331"/>
      <c r="O45" s="331"/>
      <c r="P45" s="332"/>
      <c r="Q45" s="332"/>
      <c r="R45" s="336"/>
      <c r="T45" s="332"/>
      <c r="U45" s="332"/>
    </row>
    <row r="46" spans="1:23" ht="15" x14ac:dyDescent="0.2">
      <c r="A46" s="337"/>
      <c r="B46" s="337"/>
      <c r="C46" s="317"/>
      <c r="D46" s="317"/>
      <c r="E46" s="317"/>
      <c r="F46" s="1568"/>
      <c r="G46" s="317"/>
      <c r="H46" s="317"/>
      <c r="I46" s="317"/>
      <c r="J46" s="317"/>
      <c r="K46" s="317"/>
      <c r="L46" s="338"/>
      <c r="M46" s="317"/>
      <c r="N46" s="317"/>
      <c r="O46" s="317"/>
      <c r="P46" s="317"/>
      <c r="Q46" s="317"/>
      <c r="R46" s="317"/>
      <c r="T46" s="317"/>
      <c r="U46" s="317"/>
    </row>
    <row r="47" spans="1:23" ht="7.5" customHeight="1" x14ac:dyDescent="0.2">
      <c r="A47" s="317"/>
      <c r="B47" s="317"/>
      <c r="C47" s="317"/>
      <c r="D47" s="317"/>
      <c r="E47" s="317"/>
      <c r="F47" s="1568"/>
      <c r="G47" s="317"/>
      <c r="H47" s="317"/>
      <c r="I47" s="317"/>
      <c r="J47" s="317"/>
      <c r="K47" s="317"/>
      <c r="L47" s="317"/>
      <c r="M47" s="317"/>
      <c r="N47" s="317"/>
      <c r="O47" s="317"/>
      <c r="P47" s="317"/>
      <c r="Q47" s="317"/>
      <c r="R47" s="317"/>
      <c r="T47" s="317"/>
      <c r="U47" s="317"/>
    </row>
    <row r="48" spans="1:23" x14ac:dyDescent="0.2">
      <c r="A48" s="317"/>
      <c r="B48" s="317"/>
      <c r="C48" s="317"/>
      <c r="D48" s="317"/>
      <c r="E48" s="317"/>
      <c r="F48" s="1568"/>
      <c r="G48" s="317"/>
      <c r="H48" s="317"/>
      <c r="I48" s="317"/>
      <c r="J48" s="317"/>
      <c r="K48" s="317"/>
      <c r="L48" s="317"/>
      <c r="M48" s="317"/>
      <c r="N48" s="317"/>
      <c r="O48" s="317"/>
      <c r="P48" s="317"/>
      <c r="Q48" s="317"/>
      <c r="R48" s="317"/>
      <c r="T48" s="317"/>
      <c r="U48" s="317"/>
    </row>
    <row r="49" spans="1:21" x14ac:dyDescent="0.2">
      <c r="A49" s="317"/>
      <c r="B49" s="317"/>
      <c r="C49" s="317"/>
      <c r="D49" s="317"/>
      <c r="E49" s="317"/>
      <c r="F49" s="1568"/>
      <c r="G49" s="317"/>
      <c r="H49" s="317"/>
      <c r="I49" s="317"/>
      <c r="J49" s="317"/>
      <c r="K49" s="317"/>
      <c r="L49" s="317"/>
      <c r="M49" s="317"/>
      <c r="N49" s="317"/>
      <c r="O49" s="317"/>
      <c r="P49" s="317"/>
      <c r="Q49" s="317"/>
      <c r="R49" s="317"/>
      <c r="T49" s="317"/>
      <c r="U49" s="317"/>
    </row>
  </sheetData>
  <sheetProtection algorithmName="SHA-512" hashValue="4IcinjG0GSUO1C1LhxaAJzJQzQavQ5GiH3/Ae9z4KloPb7hBgkzjJWOMOcOLUPM4HVMLd1NhbIQQLYtnYcrz4w==" saltValue="GCAzuuY3hd2UyAX2bGBfNQ==" spinCount="100000" sheet="1" objects="1" scenarios="1" formatCells="0" formatColumns="0" formatRows="0" insertRows="0"/>
  <dataConsolidate/>
  <mergeCells count="4">
    <mergeCell ref="M5:S5"/>
    <mergeCell ref="V5:W5"/>
    <mergeCell ref="A1:L1"/>
    <mergeCell ref="A5:L5"/>
  </mergeCells>
  <dataValidations count="3">
    <dataValidation type="list" allowBlank="1" showInputMessage="1" showErrorMessage="1" sqref="A7:A44">
      <formula1>INDIRECT($A$2)</formula1>
    </dataValidation>
    <dataValidation type="list" allowBlank="1" showInputMessage="1" showErrorMessage="1" sqref="C7:C44">
      <formula1>INDIRECT(B7)</formula1>
    </dataValidation>
    <dataValidation type="list" allowBlank="1" showInputMessage="1" showErrorMessage="1" sqref="T7:U44 Q7:Q44 J7:J44">
      <formula1>$AB$9:$AB$12</formula1>
    </dataValidation>
  </dataValidations>
  <printOptions horizontalCentered="1"/>
  <pageMargins left="0.25" right="0.25" top="0.75" bottom="0.75" header="0.3" footer="0.3"/>
  <pageSetup paperSize="9" scale="35" orientation="landscape" cellComments="asDisplayed" r:id="rId1"/>
  <headerFooter alignWithMargins="0">
    <oddFooter>&amp;L&amp;A&amp;R&amp;P</oddFooter>
  </headerFooter>
  <colBreaks count="1" manualBreakCount="1">
    <brk id="12" max="40"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CB309"/>
  <sheetViews>
    <sheetView workbookViewId="0">
      <selection sqref="A1:XFD1048576"/>
    </sheetView>
  </sheetViews>
  <sheetFormatPr defaultRowHeight="13.5" customHeight="1" x14ac:dyDescent="0.2"/>
  <cols>
    <col min="1" max="1" width="26" customWidth="1"/>
    <col min="2" max="2" width="63.85546875" bestFit="1" customWidth="1"/>
    <col min="3" max="3" width="72.42578125" bestFit="1" customWidth="1"/>
    <col min="4" max="4" width="50.85546875" customWidth="1"/>
    <col min="5" max="5" width="41.85546875" customWidth="1"/>
    <col min="6" max="6" width="34.42578125" bestFit="1" customWidth="1"/>
    <col min="7" max="7" width="32.85546875" customWidth="1"/>
    <col min="8" max="8" width="34.42578125" bestFit="1" customWidth="1"/>
    <col min="9" max="9" width="64" bestFit="1" customWidth="1"/>
    <col min="10" max="10" width="68.140625" bestFit="1" customWidth="1"/>
    <col min="11" max="11" width="70.85546875" bestFit="1" customWidth="1"/>
    <col min="12" max="12" width="72.140625" customWidth="1"/>
    <col min="13" max="13" width="69.85546875" bestFit="1" customWidth="1"/>
    <col min="14" max="14" width="69.85546875" customWidth="1"/>
    <col min="15" max="15" width="67.42578125" bestFit="1" customWidth="1"/>
    <col min="16" max="18" width="67.42578125" customWidth="1"/>
    <col min="19" max="19" width="70.85546875" bestFit="1" customWidth="1"/>
    <col min="20" max="27" width="67.42578125" customWidth="1"/>
    <col min="28" max="28" width="49.42578125" bestFit="1" customWidth="1"/>
    <col min="29" max="29" width="49.42578125" customWidth="1"/>
    <col min="30" max="30" width="51.140625" bestFit="1" customWidth="1"/>
    <col min="31" max="32" width="51.140625" customWidth="1"/>
    <col min="33" max="33" width="63.140625" bestFit="1" customWidth="1"/>
    <col min="34" max="34" width="66.140625" bestFit="1" customWidth="1"/>
    <col min="35" max="35" width="51.140625" customWidth="1"/>
    <col min="36" max="36" width="72.42578125" bestFit="1" customWidth="1"/>
    <col min="37" max="72" width="72.42578125" customWidth="1"/>
    <col min="73" max="73" width="72.42578125" bestFit="1" customWidth="1"/>
    <col min="74" max="74" width="23.42578125" bestFit="1" customWidth="1"/>
    <col min="75" max="75" width="68.85546875" bestFit="1" customWidth="1"/>
    <col min="76" max="76" width="23.42578125" bestFit="1" customWidth="1"/>
    <col min="77" max="77" width="68.85546875" bestFit="1" customWidth="1"/>
    <col min="78" max="78" width="23.42578125" bestFit="1" customWidth="1"/>
    <col min="79" max="79" width="68.85546875" bestFit="1" customWidth="1"/>
    <col min="80" max="80" width="23.42578125" bestFit="1" customWidth="1"/>
  </cols>
  <sheetData>
    <row r="1" spans="1:80" ht="13.5" customHeight="1" x14ac:dyDescent="0.2">
      <c r="AF1" s="276"/>
      <c r="AG1" s="276"/>
      <c r="AH1" s="276"/>
      <c r="AI1" s="276"/>
    </row>
    <row r="2" spans="1:80" ht="13.5" customHeight="1" x14ac:dyDescent="0.2">
      <c r="A2" s="275"/>
      <c r="B2" s="275"/>
      <c r="C2" s="275" t="s">
        <v>253</v>
      </c>
      <c r="AB2" s="276"/>
      <c r="AC2" s="276"/>
      <c r="AE2" s="276"/>
      <c r="AF2" s="276"/>
      <c r="AG2" s="276"/>
      <c r="AH2" s="276"/>
      <c r="AI2" s="276"/>
      <c r="BV2" s="278"/>
    </row>
    <row r="3" spans="1:80" ht="13.5" customHeight="1" x14ac:dyDescent="0.2">
      <c r="A3" s="275"/>
      <c r="B3" s="275"/>
      <c r="C3" s="275"/>
      <c r="Z3" s="276"/>
      <c r="AA3" s="276"/>
      <c r="AB3" s="276"/>
      <c r="AC3" s="276"/>
      <c r="AE3" s="276"/>
      <c r="AF3" s="276"/>
      <c r="AG3" s="276"/>
      <c r="AH3" s="276"/>
      <c r="AI3" s="276"/>
      <c r="BV3" s="276"/>
    </row>
    <row r="4" spans="1:80" ht="13.5" customHeight="1" x14ac:dyDescent="0.2">
      <c r="B4" s="276"/>
      <c r="F4" s="274"/>
      <c r="H4" s="274"/>
      <c r="K4" s="276"/>
      <c r="L4" s="276"/>
      <c r="M4" s="276"/>
      <c r="N4" s="276"/>
      <c r="O4" s="276"/>
      <c r="Q4" s="276"/>
      <c r="R4" s="276"/>
      <c r="S4" s="276"/>
      <c r="T4" s="276"/>
      <c r="U4" s="276"/>
      <c r="V4" s="276"/>
      <c r="W4" s="276"/>
      <c r="X4" s="276"/>
      <c r="Z4" s="276"/>
      <c r="AA4" s="276"/>
      <c r="AB4" s="276"/>
      <c r="AC4" s="276"/>
      <c r="AE4" s="276"/>
      <c r="AF4" s="276"/>
      <c r="AG4" s="276"/>
      <c r="AH4" s="276"/>
      <c r="AI4" s="276"/>
      <c r="BV4" s="276"/>
    </row>
    <row r="5" spans="1:80" ht="13.5" customHeight="1" x14ac:dyDescent="0.2">
      <c r="A5" s="276"/>
      <c r="B5" s="276"/>
      <c r="C5" s="276"/>
      <c r="D5" s="276"/>
      <c r="E5" s="276"/>
      <c r="F5" s="274"/>
      <c r="G5" s="276"/>
      <c r="H5" s="278"/>
      <c r="I5" s="276"/>
      <c r="J5" s="276"/>
      <c r="K5" s="276"/>
      <c r="L5" s="276"/>
      <c r="M5" s="276"/>
      <c r="N5" s="276"/>
      <c r="O5" s="276"/>
      <c r="P5" s="276"/>
      <c r="Q5" s="276"/>
      <c r="R5" s="276"/>
      <c r="S5" s="276"/>
      <c r="T5" s="276"/>
      <c r="U5" s="276"/>
      <c r="V5" s="276"/>
      <c r="W5" s="276"/>
      <c r="X5" s="276"/>
      <c r="Z5" s="276"/>
      <c r="AA5" s="276"/>
      <c r="AB5" s="276"/>
      <c r="AC5" s="276"/>
      <c r="AD5" s="276"/>
      <c r="AE5" s="276"/>
      <c r="AF5" s="276"/>
      <c r="AG5" s="276"/>
      <c r="AH5" s="276"/>
      <c r="AI5" s="276"/>
      <c r="AJ5" s="276"/>
      <c r="AK5" s="280"/>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276"/>
      <c r="BJ5" s="276"/>
      <c r="BK5" s="276"/>
      <c r="BL5" s="276"/>
      <c r="BM5" s="276"/>
      <c r="BN5" s="276"/>
      <c r="BO5" s="276"/>
      <c r="BP5" s="276"/>
      <c r="BQ5" s="276"/>
      <c r="BR5" s="276"/>
      <c r="BS5" s="276"/>
      <c r="BT5" s="276"/>
      <c r="BU5" s="276"/>
      <c r="BV5" s="276"/>
      <c r="BW5" s="276"/>
      <c r="BX5" s="276"/>
    </row>
    <row r="6" spans="1:80" ht="13.5" customHeight="1" x14ac:dyDescent="0.2">
      <c r="A6" s="276"/>
      <c r="B6" s="279" t="s">
        <v>365</v>
      </c>
      <c r="C6" s="279" t="s">
        <v>370</v>
      </c>
      <c r="D6" s="279" t="s">
        <v>376</v>
      </c>
      <c r="E6" s="279" t="s">
        <v>828</v>
      </c>
      <c r="F6" s="279" t="s">
        <v>224</v>
      </c>
      <c r="G6" s="279" t="s">
        <v>387</v>
      </c>
      <c r="H6" s="279" t="s">
        <v>224</v>
      </c>
      <c r="I6" s="279" t="s">
        <v>394</v>
      </c>
      <c r="J6" s="279" t="s">
        <v>398</v>
      </c>
      <c r="K6" s="279" t="s">
        <v>403</v>
      </c>
      <c r="L6" s="279" t="s">
        <v>406</v>
      </c>
      <c r="M6" s="279" t="s">
        <v>411</v>
      </c>
      <c r="N6" s="279" t="s">
        <v>419</v>
      </c>
      <c r="O6" s="279" t="s">
        <v>433</v>
      </c>
      <c r="P6" s="279" t="s">
        <v>442</v>
      </c>
      <c r="Q6" s="279" t="s">
        <v>394</v>
      </c>
      <c r="R6" s="279" t="s">
        <v>398</v>
      </c>
      <c r="S6" s="279" t="s">
        <v>403</v>
      </c>
      <c r="T6" s="279" t="s">
        <v>406</v>
      </c>
      <c r="U6" s="279" t="s">
        <v>411</v>
      </c>
      <c r="V6" s="279" t="s">
        <v>419</v>
      </c>
      <c r="W6" s="279" t="s">
        <v>433</v>
      </c>
      <c r="X6" s="279" t="s">
        <v>442</v>
      </c>
      <c r="Y6" s="279" t="s">
        <v>223</v>
      </c>
      <c r="Z6" s="279" t="s">
        <v>223</v>
      </c>
      <c r="AA6" s="279" t="s">
        <v>223</v>
      </c>
      <c r="AB6" s="279" t="s">
        <v>462</v>
      </c>
      <c r="AC6" s="282" t="s">
        <v>465</v>
      </c>
      <c r="AD6" s="279" t="s">
        <v>469</v>
      </c>
      <c r="AE6" s="279" t="s">
        <v>471</v>
      </c>
      <c r="AF6" s="282" t="s">
        <v>477</v>
      </c>
      <c r="AG6" s="279" t="s">
        <v>482</v>
      </c>
      <c r="AH6" s="279" t="s">
        <v>485</v>
      </c>
      <c r="AI6" s="279" t="s">
        <v>489</v>
      </c>
      <c r="AJ6" s="279" t="s">
        <v>492</v>
      </c>
      <c r="AK6" s="279" t="s">
        <v>462</v>
      </c>
      <c r="AL6" s="279" t="s">
        <v>465</v>
      </c>
      <c r="AM6" s="279" t="s">
        <v>469</v>
      </c>
      <c r="AN6" s="279" t="s">
        <v>471</v>
      </c>
      <c r="AO6" s="279" t="s">
        <v>477</v>
      </c>
      <c r="AP6" s="279" t="s">
        <v>482</v>
      </c>
      <c r="AQ6" s="279" t="s">
        <v>485</v>
      </c>
      <c r="AR6" s="279" t="s">
        <v>489</v>
      </c>
      <c r="AS6" s="279" t="s">
        <v>492</v>
      </c>
      <c r="AT6" s="279" t="s">
        <v>462</v>
      </c>
      <c r="AU6" s="279" t="s">
        <v>465</v>
      </c>
      <c r="AV6" s="279" t="s">
        <v>469</v>
      </c>
      <c r="AW6" s="279" t="s">
        <v>471</v>
      </c>
      <c r="AX6" s="278" t="s">
        <v>477</v>
      </c>
      <c r="AY6" s="279" t="s">
        <v>482</v>
      </c>
      <c r="AZ6" s="279" t="s">
        <v>485</v>
      </c>
      <c r="BA6" s="279" t="s">
        <v>489</v>
      </c>
      <c r="BB6" s="279" t="s">
        <v>492</v>
      </c>
      <c r="BC6" s="279" t="s">
        <v>462</v>
      </c>
      <c r="BD6" s="279" t="s">
        <v>465</v>
      </c>
      <c r="BE6" s="279" t="s">
        <v>469</v>
      </c>
      <c r="BF6" s="279" t="s">
        <v>471</v>
      </c>
      <c r="BG6" s="279" t="s">
        <v>477</v>
      </c>
      <c r="BH6" s="279" t="s">
        <v>482</v>
      </c>
      <c r="BI6" s="279" t="s">
        <v>485</v>
      </c>
      <c r="BJ6" s="279" t="s">
        <v>489</v>
      </c>
      <c r="BK6" s="279" t="s">
        <v>492</v>
      </c>
      <c r="BL6" s="279" t="s">
        <v>462</v>
      </c>
      <c r="BM6" s="279" t="s">
        <v>465</v>
      </c>
      <c r="BN6" s="279" t="s">
        <v>469</v>
      </c>
      <c r="BO6" s="279" t="s">
        <v>471</v>
      </c>
      <c r="BP6" s="279" t="s">
        <v>477</v>
      </c>
      <c r="BQ6" s="279" t="s">
        <v>482</v>
      </c>
      <c r="BR6" s="279" t="s">
        <v>485</v>
      </c>
      <c r="BS6" s="279" t="s">
        <v>489</v>
      </c>
      <c r="BT6" s="279" t="s">
        <v>492</v>
      </c>
      <c r="BU6" s="279" t="s">
        <v>499</v>
      </c>
      <c r="BV6" s="279" t="s">
        <v>505</v>
      </c>
      <c r="BW6" s="33" t="s">
        <v>499</v>
      </c>
      <c r="BX6" s="279" t="s">
        <v>505</v>
      </c>
      <c r="BY6" s="33" t="s">
        <v>499</v>
      </c>
      <c r="BZ6" s="279" t="s">
        <v>505</v>
      </c>
      <c r="CA6" s="33" t="s">
        <v>499</v>
      </c>
      <c r="CB6" s="279" t="s">
        <v>505</v>
      </c>
    </row>
    <row r="7" spans="1:80" ht="13.5" customHeight="1" x14ac:dyDescent="0.2">
      <c r="A7" s="276"/>
      <c r="B7" s="278" t="s">
        <v>748</v>
      </c>
      <c r="C7" s="278" t="s">
        <v>749</v>
      </c>
      <c r="D7" s="278" t="s">
        <v>750</v>
      </c>
      <c r="E7" s="278" t="s">
        <v>751</v>
      </c>
      <c r="F7" s="278" t="s">
        <v>753</v>
      </c>
      <c r="G7" s="278" t="s">
        <v>752</v>
      </c>
      <c r="H7" s="278" t="s">
        <v>754</v>
      </c>
      <c r="I7" s="278" t="s">
        <v>755</v>
      </c>
      <c r="J7" s="278" t="s">
        <v>756</v>
      </c>
      <c r="K7" s="278" t="s">
        <v>757</v>
      </c>
      <c r="L7" s="278" t="s">
        <v>758</v>
      </c>
      <c r="M7" s="278" t="s">
        <v>759</v>
      </c>
      <c r="N7" s="278" t="s">
        <v>760</v>
      </c>
      <c r="O7" s="278" t="s">
        <v>761</v>
      </c>
      <c r="P7" s="278" t="s">
        <v>762</v>
      </c>
      <c r="Q7" s="278" t="s">
        <v>763</v>
      </c>
      <c r="R7" s="278" t="s">
        <v>764</v>
      </c>
      <c r="S7" s="278" t="s">
        <v>765</v>
      </c>
      <c r="T7" s="286" t="s">
        <v>766</v>
      </c>
      <c r="U7" s="278" t="s">
        <v>767</v>
      </c>
      <c r="V7" s="278" t="s">
        <v>768</v>
      </c>
      <c r="W7" s="278" t="s">
        <v>769</v>
      </c>
      <c r="X7" s="286" t="s">
        <v>770</v>
      </c>
      <c r="Y7" s="278" t="s">
        <v>773</v>
      </c>
      <c r="Z7" s="286" t="s">
        <v>771</v>
      </c>
      <c r="AA7" s="286" t="s">
        <v>772</v>
      </c>
      <c r="AB7" s="286" t="s">
        <v>774</v>
      </c>
      <c r="AC7" s="278" t="s">
        <v>775</v>
      </c>
      <c r="AD7" s="278" t="s">
        <v>776</v>
      </c>
      <c r="AE7" s="278" t="s">
        <v>777</v>
      </c>
      <c r="AF7" s="278" t="s">
        <v>778</v>
      </c>
      <c r="AG7" s="278" t="s">
        <v>779</v>
      </c>
      <c r="AH7" s="278" t="s">
        <v>780</v>
      </c>
      <c r="AI7" s="278" t="s">
        <v>781</v>
      </c>
      <c r="AJ7" s="278" t="s">
        <v>782</v>
      </c>
      <c r="AK7" s="278" t="s">
        <v>783</v>
      </c>
      <c r="AL7" s="278" t="s">
        <v>784</v>
      </c>
      <c r="AM7" s="278" t="s">
        <v>785</v>
      </c>
      <c r="AN7" s="278" t="s">
        <v>786</v>
      </c>
      <c r="AO7" s="278" t="s">
        <v>787</v>
      </c>
      <c r="AP7" s="278" t="s">
        <v>788</v>
      </c>
      <c r="AQ7" s="278" t="s">
        <v>789</v>
      </c>
      <c r="AR7" s="278" t="s">
        <v>790</v>
      </c>
      <c r="AS7" s="278" t="s">
        <v>791</v>
      </c>
      <c r="AT7" s="278" t="s">
        <v>551</v>
      </c>
      <c r="AU7" s="278" t="s">
        <v>792</v>
      </c>
      <c r="AV7" s="277" t="s">
        <v>793</v>
      </c>
      <c r="AW7" s="277" t="s">
        <v>794</v>
      </c>
      <c r="AX7" s="277" t="s">
        <v>795</v>
      </c>
      <c r="AY7" s="277" t="s">
        <v>796</v>
      </c>
      <c r="AZ7" s="277" t="s">
        <v>797</v>
      </c>
      <c r="BA7" s="277" t="s">
        <v>798</v>
      </c>
      <c r="BB7" s="277" t="s">
        <v>799</v>
      </c>
      <c r="BC7" s="277" t="s">
        <v>800</v>
      </c>
      <c r="BD7" s="277" t="s">
        <v>801</v>
      </c>
      <c r="BE7" s="277" t="s">
        <v>802</v>
      </c>
      <c r="BF7" s="283" t="s">
        <v>803</v>
      </c>
      <c r="BG7" s="277" t="s">
        <v>804</v>
      </c>
      <c r="BH7" s="277" t="s">
        <v>805</v>
      </c>
      <c r="BI7" s="277" t="s">
        <v>806</v>
      </c>
      <c r="BJ7" s="277" t="s">
        <v>807</v>
      </c>
      <c r="BK7" s="277" t="s">
        <v>808</v>
      </c>
      <c r="BL7" s="277" t="s">
        <v>809</v>
      </c>
      <c r="BM7" s="277" t="s">
        <v>810</v>
      </c>
      <c r="BN7" s="277" t="s">
        <v>811</v>
      </c>
      <c r="BO7" s="277" t="s">
        <v>812</v>
      </c>
      <c r="BP7" s="277" t="s">
        <v>813</v>
      </c>
      <c r="BQ7" s="277" t="s">
        <v>814</v>
      </c>
      <c r="BR7" s="277" t="s">
        <v>815</v>
      </c>
      <c r="BS7" s="277" t="s">
        <v>816</v>
      </c>
      <c r="BT7" s="277" t="s">
        <v>817</v>
      </c>
      <c r="BU7" s="278" t="s">
        <v>818</v>
      </c>
      <c r="BV7" s="278" t="s">
        <v>819</v>
      </c>
      <c r="BW7" t="s">
        <v>820</v>
      </c>
      <c r="BX7" t="s">
        <v>821</v>
      </c>
      <c r="BY7" t="s">
        <v>822</v>
      </c>
      <c r="BZ7" t="s">
        <v>823</v>
      </c>
      <c r="CA7" t="s">
        <v>824</v>
      </c>
      <c r="CB7" t="s">
        <v>825</v>
      </c>
    </row>
    <row r="8" spans="1:80" ht="13.5" customHeight="1" x14ac:dyDescent="0.2">
      <c r="A8" s="276"/>
      <c r="B8" s="276" t="s">
        <v>366</v>
      </c>
      <c r="C8" s="276" t="s">
        <v>371</v>
      </c>
      <c r="D8" s="276" t="s">
        <v>377</v>
      </c>
      <c r="E8" s="276" t="s">
        <v>388</v>
      </c>
      <c r="F8" s="276" t="s">
        <v>390</v>
      </c>
      <c r="G8" s="276" t="s">
        <v>388</v>
      </c>
      <c r="H8" s="276" t="s">
        <v>390</v>
      </c>
      <c r="I8" s="277" t="s">
        <v>395</v>
      </c>
      <c r="J8" s="277" t="s">
        <v>399</v>
      </c>
      <c r="K8" s="277" t="s">
        <v>404</v>
      </c>
      <c r="L8" s="277" t="s">
        <v>407</v>
      </c>
      <c r="M8" s="277" t="s">
        <v>412</v>
      </c>
      <c r="N8" s="277" t="s">
        <v>420</v>
      </c>
      <c r="O8" s="277" t="s">
        <v>434</v>
      </c>
      <c r="P8" s="277" t="s">
        <v>443</v>
      </c>
      <c r="Q8" s="277" t="s">
        <v>395</v>
      </c>
      <c r="R8" s="277" t="s">
        <v>399</v>
      </c>
      <c r="S8" s="277" t="s">
        <v>404</v>
      </c>
      <c r="T8" s="277" t="s">
        <v>407</v>
      </c>
      <c r="U8" s="277" t="s">
        <v>412</v>
      </c>
      <c r="V8" s="277" t="s">
        <v>420</v>
      </c>
      <c r="W8" s="277" t="s">
        <v>434</v>
      </c>
      <c r="X8" s="277" t="s">
        <v>443</v>
      </c>
      <c r="Y8" s="277" t="s">
        <v>456</v>
      </c>
      <c r="Z8" s="277" t="s">
        <v>456</v>
      </c>
      <c r="AA8" s="277" t="s">
        <v>456</v>
      </c>
      <c r="AB8" s="277" t="s">
        <v>494</v>
      </c>
      <c r="AC8" s="277" t="s">
        <v>466</v>
      </c>
      <c r="AD8" s="277" t="s">
        <v>470</v>
      </c>
      <c r="AE8" s="277" t="s">
        <v>472</v>
      </c>
      <c r="AF8" s="277" t="s">
        <v>478</v>
      </c>
      <c r="AG8" s="277" t="s">
        <v>483</v>
      </c>
      <c r="AH8" s="277" t="s">
        <v>486</v>
      </c>
      <c r="AI8" s="277" t="s">
        <v>490</v>
      </c>
      <c r="AJ8" s="277" t="s">
        <v>493</v>
      </c>
      <c r="AK8" s="277" t="s">
        <v>494</v>
      </c>
      <c r="AL8" s="277" t="s">
        <v>466</v>
      </c>
      <c r="AM8" s="277" t="s">
        <v>470</v>
      </c>
      <c r="AN8" s="277" t="s">
        <v>472</v>
      </c>
      <c r="AO8" s="277" t="s">
        <v>478</v>
      </c>
      <c r="AP8" s="277" t="s">
        <v>483</v>
      </c>
      <c r="AQ8" s="277" t="s">
        <v>486</v>
      </c>
      <c r="AR8" s="277" t="s">
        <v>490</v>
      </c>
      <c r="AS8" s="277" t="s">
        <v>493</v>
      </c>
      <c r="AT8" s="277" t="s">
        <v>494</v>
      </c>
      <c r="AU8" s="277" t="s">
        <v>466</v>
      </c>
      <c r="AV8" s="277" t="s">
        <v>470</v>
      </c>
      <c r="AW8" s="277" t="s">
        <v>472</v>
      </c>
      <c r="AX8" s="277" t="s">
        <v>478</v>
      </c>
      <c r="AY8" s="277" t="s">
        <v>483</v>
      </c>
      <c r="AZ8" s="277" t="s">
        <v>486</v>
      </c>
      <c r="BA8" s="277" t="s">
        <v>490</v>
      </c>
      <c r="BB8" s="277" t="s">
        <v>493</v>
      </c>
      <c r="BC8" s="277" t="s">
        <v>494</v>
      </c>
      <c r="BD8" s="277" t="s">
        <v>466</v>
      </c>
      <c r="BE8" s="277" t="s">
        <v>470</v>
      </c>
      <c r="BF8" s="277" t="s">
        <v>472</v>
      </c>
      <c r="BG8" s="277" t="s">
        <v>478</v>
      </c>
      <c r="BH8" s="277" t="s">
        <v>483</v>
      </c>
      <c r="BI8" s="277" t="s">
        <v>486</v>
      </c>
      <c r="BJ8" s="277" t="s">
        <v>490</v>
      </c>
      <c r="BK8" s="277" t="s">
        <v>493</v>
      </c>
      <c r="BL8" s="277" t="s">
        <v>494</v>
      </c>
      <c r="BM8" s="277" t="s">
        <v>466</v>
      </c>
      <c r="BN8" s="277" t="s">
        <v>470</v>
      </c>
      <c r="BO8" s="277" t="s">
        <v>472</v>
      </c>
      <c r="BP8" s="277" t="s">
        <v>478</v>
      </c>
      <c r="BQ8" s="277" t="s">
        <v>483</v>
      </c>
      <c r="BR8" s="277" t="s">
        <v>486</v>
      </c>
      <c r="BS8" s="277" t="s">
        <v>490</v>
      </c>
      <c r="BT8" s="277" t="s">
        <v>493</v>
      </c>
      <c r="BU8" s="277" t="s">
        <v>500</v>
      </c>
      <c r="BV8" s="281" t="s">
        <v>506</v>
      </c>
      <c r="BW8" s="277" t="s">
        <v>500</v>
      </c>
      <c r="BX8" s="281" t="s">
        <v>506</v>
      </c>
      <c r="BY8" s="277" t="s">
        <v>500</v>
      </c>
      <c r="BZ8" s="281" t="s">
        <v>506</v>
      </c>
      <c r="CA8" s="277" t="s">
        <v>500</v>
      </c>
      <c r="CB8" s="281" t="s">
        <v>506</v>
      </c>
    </row>
    <row r="9" spans="1:80" ht="13.5" customHeight="1" x14ac:dyDescent="0.2">
      <c r="B9" s="276" t="s">
        <v>367</v>
      </c>
      <c r="C9" s="276" t="s">
        <v>372</v>
      </c>
      <c r="D9" s="276" t="s">
        <v>378</v>
      </c>
      <c r="E9" s="276" t="s">
        <v>33</v>
      </c>
      <c r="F9" s="276" t="s">
        <v>391</v>
      </c>
      <c r="G9" s="276" t="s">
        <v>33</v>
      </c>
      <c r="H9" s="276" t="s">
        <v>391</v>
      </c>
      <c r="I9" s="277" t="s">
        <v>397</v>
      </c>
      <c r="J9" s="277" t="s">
        <v>400</v>
      </c>
      <c r="K9" s="277" t="s">
        <v>405</v>
      </c>
      <c r="L9" s="277" t="s">
        <v>408</v>
      </c>
      <c r="M9" s="277" t="s">
        <v>413</v>
      </c>
      <c r="N9" s="277" t="s">
        <v>429</v>
      </c>
      <c r="O9" s="277" t="s">
        <v>435</v>
      </c>
      <c r="P9" s="277" t="s">
        <v>444</v>
      </c>
      <c r="Q9" s="277" t="s">
        <v>397</v>
      </c>
      <c r="R9" s="277" t="s">
        <v>400</v>
      </c>
      <c r="S9" s="277" t="s">
        <v>405</v>
      </c>
      <c r="T9" s="277" t="s">
        <v>408</v>
      </c>
      <c r="U9" s="277" t="s">
        <v>413</v>
      </c>
      <c r="V9" s="277" t="s">
        <v>429</v>
      </c>
      <c r="W9" s="277" t="s">
        <v>435</v>
      </c>
      <c r="X9" s="277" t="s">
        <v>444</v>
      </c>
      <c r="Y9" s="277" t="s">
        <v>458</v>
      </c>
      <c r="Z9" s="277" t="s">
        <v>458</v>
      </c>
      <c r="AA9" s="277" t="s">
        <v>458</v>
      </c>
      <c r="AB9" s="277" t="s">
        <v>495</v>
      </c>
      <c r="AC9" s="277" t="s">
        <v>467</v>
      </c>
      <c r="AD9" s="277" t="s">
        <v>480</v>
      </c>
      <c r="AE9" s="277" t="s">
        <v>473</v>
      </c>
      <c r="AF9" s="277" t="s">
        <v>479</v>
      </c>
      <c r="AG9" s="277" t="s">
        <v>484</v>
      </c>
      <c r="AH9" s="277" t="s">
        <v>488</v>
      </c>
      <c r="AI9" s="277" t="s">
        <v>491</v>
      </c>
      <c r="AJ9" s="277"/>
      <c r="AK9" s="277" t="s">
        <v>495</v>
      </c>
      <c r="AL9" s="277" t="s">
        <v>467</v>
      </c>
      <c r="AM9" s="277" t="s">
        <v>480</v>
      </c>
      <c r="AN9" s="277" t="s">
        <v>473</v>
      </c>
      <c r="AO9" s="277" t="s">
        <v>479</v>
      </c>
      <c r="AP9" s="277" t="s">
        <v>484</v>
      </c>
      <c r="AQ9" s="277" t="s">
        <v>488</v>
      </c>
      <c r="AR9" s="277" t="s">
        <v>491</v>
      </c>
      <c r="AS9" s="277"/>
      <c r="AT9" s="277" t="s">
        <v>495</v>
      </c>
      <c r="AU9" s="277" t="s">
        <v>467</v>
      </c>
      <c r="AV9" s="277" t="s">
        <v>480</v>
      </c>
      <c r="AW9" s="277" t="s">
        <v>473</v>
      </c>
      <c r="AX9" s="277" t="s">
        <v>479</v>
      </c>
      <c r="AY9" s="277" t="s">
        <v>484</v>
      </c>
      <c r="AZ9" s="277" t="s">
        <v>488</v>
      </c>
      <c r="BA9" s="277" t="s">
        <v>491</v>
      </c>
      <c r="BB9" s="277"/>
      <c r="BC9" s="277" t="s">
        <v>495</v>
      </c>
      <c r="BD9" s="277" t="s">
        <v>467</v>
      </c>
      <c r="BE9" s="277" t="s">
        <v>480</v>
      </c>
      <c r="BF9" s="277" t="s">
        <v>473</v>
      </c>
      <c r="BG9" s="277" t="s">
        <v>479</v>
      </c>
      <c r="BH9" s="277" t="s">
        <v>484</v>
      </c>
      <c r="BI9" s="277" t="s">
        <v>488</v>
      </c>
      <c r="BJ9" s="277" t="s">
        <v>491</v>
      </c>
      <c r="BK9" s="277"/>
      <c r="BL9" s="277" t="s">
        <v>495</v>
      </c>
      <c r="BM9" s="277" t="s">
        <v>467</v>
      </c>
      <c r="BN9" s="277" t="s">
        <v>480</v>
      </c>
      <c r="BO9" s="277" t="s">
        <v>473</v>
      </c>
      <c r="BP9" s="277" t="s">
        <v>479</v>
      </c>
      <c r="BQ9" s="277" t="s">
        <v>484</v>
      </c>
      <c r="BR9" s="277" t="s">
        <v>488</v>
      </c>
      <c r="BS9" s="277" t="s">
        <v>491</v>
      </c>
      <c r="BT9" s="277"/>
      <c r="BU9" s="277" t="s">
        <v>502</v>
      </c>
      <c r="BW9" s="277" t="s">
        <v>502</v>
      </c>
      <c r="BY9" s="277" t="s">
        <v>502</v>
      </c>
      <c r="CA9" s="277" t="s">
        <v>502</v>
      </c>
    </row>
    <row r="10" spans="1:80" ht="13.5" customHeight="1" x14ac:dyDescent="0.2">
      <c r="A10" s="276"/>
      <c r="B10" s="276" t="s">
        <v>368</v>
      </c>
      <c r="C10" s="276" t="s">
        <v>373</v>
      </c>
      <c r="D10" s="276" t="s">
        <v>379</v>
      </c>
      <c r="E10" s="276" t="s">
        <v>32</v>
      </c>
      <c r="F10" s="276" t="s">
        <v>392</v>
      </c>
      <c r="G10" s="276" t="s">
        <v>32</v>
      </c>
      <c r="H10" s="276" t="s">
        <v>392</v>
      </c>
      <c r="I10" s="277" t="s">
        <v>414</v>
      </c>
      <c r="J10" s="277" t="s">
        <v>401</v>
      </c>
      <c r="K10" s="277" t="s">
        <v>421</v>
      </c>
      <c r="L10" s="277" t="s">
        <v>409</v>
      </c>
      <c r="M10" s="277" t="s">
        <v>424</v>
      </c>
      <c r="N10" s="277" t="s">
        <v>430</v>
      </c>
      <c r="O10" s="277" t="s">
        <v>436</v>
      </c>
      <c r="P10" s="277" t="s">
        <v>445</v>
      </c>
      <c r="Q10" s="277" t="s">
        <v>414</v>
      </c>
      <c r="R10" s="277" t="s">
        <v>401</v>
      </c>
      <c r="S10" s="277" t="s">
        <v>421</v>
      </c>
      <c r="T10" s="277" t="s">
        <v>409</v>
      </c>
      <c r="U10" s="277" t="s">
        <v>424</v>
      </c>
      <c r="V10" s="277" t="s">
        <v>430</v>
      </c>
      <c r="W10" s="277" t="s">
        <v>436</v>
      </c>
      <c r="X10" s="277" t="s">
        <v>445</v>
      </c>
      <c r="Y10" s="277" t="s">
        <v>459</v>
      </c>
      <c r="Z10" s="277" t="s">
        <v>459</v>
      </c>
      <c r="AA10" s="277" t="s">
        <v>459</v>
      </c>
      <c r="AB10" s="277" t="s">
        <v>496</v>
      </c>
      <c r="AC10" s="277" t="s">
        <v>468</v>
      </c>
      <c r="AD10" s="277" t="s">
        <v>481</v>
      </c>
      <c r="AE10" s="277" t="s">
        <v>474</v>
      </c>
      <c r="AF10" s="277" t="s">
        <v>487</v>
      </c>
      <c r="AG10" s="277"/>
      <c r="AH10" s="277"/>
      <c r="AI10" s="277"/>
      <c r="AJ10" s="277"/>
      <c r="AK10" s="277" t="s">
        <v>496</v>
      </c>
      <c r="AL10" s="277" t="s">
        <v>468</v>
      </c>
      <c r="AM10" s="277" t="s">
        <v>481</v>
      </c>
      <c r="AN10" s="277" t="s">
        <v>474</v>
      </c>
      <c r="AO10" s="277" t="s">
        <v>487</v>
      </c>
      <c r="AP10" s="277"/>
      <c r="AQ10" s="277"/>
      <c r="AR10" s="277"/>
      <c r="AS10" s="277"/>
      <c r="AT10" s="277" t="s">
        <v>496</v>
      </c>
      <c r="AU10" s="277" t="s">
        <v>468</v>
      </c>
      <c r="AV10" s="277" t="s">
        <v>481</v>
      </c>
      <c r="AW10" s="277" t="s">
        <v>474</v>
      </c>
      <c r="AX10" s="277" t="s">
        <v>487</v>
      </c>
      <c r="AY10" s="277"/>
      <c r="AZ10" s="277"/>
      <c r="BA10" s="277"/>
      <c r="BB10" s="277"/>
      <c r="BC10" s="277" t="s">
        <v>496</v>
      </c>
      <c r="BD10" s="277" t="s">
        <v>468</v>
      </c>
      <c r="BE10" s="277" t="s">
        <v>481</v>
      </c>
      <c r="BF10" s="277" t="s">
        <v>474</v>
      </c>
      <c r="BG10" s="277" t="s">
        <v>487</v>
      </c>
      <c r="BH10" s="277"/>
      <c r="BI10" s="277"/>
      <c r="BJ10" s="277"/>
      <c r="BK10" s="277"/>
      <c r="BL10" s="277" t="s">
        <v>496</v>
      </c>
      <c r="BM10" s="277" t="s">
        <v>468</v>
      </c>
      <c r="BN10" s="277" t="s">
        <v>481</v>
      </c>
      <c r="BO10" s="277" t="s">
        <v>474</v>
      </c>
      <c r="BP10" s="277" t="s">
        <v>487</v>
      </c>
      <c r="BQ10" s="277"/>
      <c r="BR10" s="277"/>
      <c r="BS10" s="277"/>
      <c r="BT10" s="277"/>
      <c r="BU10" s="277" t="s">
        <v>503</v>
      </c>
      <c r="BW10" s="277" t="s">
        <v>503</v>
      </c>
      <c r="BY10" s="277" t="s">
        <v>503</v>
      </c>
      <c r="CA10" s="277" t="s">
        <v>503</v>
      </c>
    </row>
    <row r="11" spans="1:80" ht="13.5" customHeight="1" x14ac:dyDescent="0.2">
      <c r="A11" s="276"/>
      <c r="B11" s="276" t="s">
        <v>369</v>
      </c>
      <c r="C11" s="278" t="s">
        <v>599</v>
      </c>
      <c r="D11" s="276" t="s">
        <v>380</v>
      </c>
      <c r="E11" s="280" t="s">
        <v>31</v>
      </c>
      <c r="F11" s="280" t="s">
        <v>31</v>
      </c>
      <c r="G11" s="280" t="s">
        <v>31</v>
      </c>
      <c r="H11" s="280" t="s">
        <v>31</v>
      </c>
      <c r="I11" s="277" t="s">
        <v>415</v>
      </c>
      <c r="J11" s="277" t="s">
        <v>402</v>
      </c>
      <c r="K11" s="277" t="s">
        <v>422</v>
      </c>
      <c r="L11" s="277" t="s">
        <v>410</v>
      </c>
      <c r="M11" s="277" t="s">
        <v>425</v>
      </c>
      <c r="N11" s="277" t="s">
        <v>431</v>
      </c>
      <c r="O11" s="277" t="s">
        <v>437</v>
      </c>
      <c r="P11" s="277" t="s">
        <v>446</v>
      </c>
      <c r="Q11" s="277" t="s">
        <v>415</v>
      </c>
      <c r="R11" s="277" t="s">
        <v>402</v>
      </c>
      <c r="S11" s="277" t="s">
        <v>422</v>
      </c>
      <c r="T11" s="277" t="s">
        <v>410</v>
      </c>
      <c r="U11" s="277" t="s">
        <v>425</v>
      </c>
      <c r="V11" s="277" t="s">
        <v>431</v>
      </c>
      <c r="W11" s="277" t="s">
        <v>437</v>
      </c>
      <c r="X11" s="277" t="s">
        <v>446</v>
      </c>
      <c r="Y11" s="277" t="s">
        <v>460</v>
      </c>
      <c r="Z11" s="277" t="s">
        <v>460</v>
      </c>
      <c r="AA11" s="277" t="s">
        <v>460</v>
      </c>
      <c r="AB11" s="277" t="s">
        <v>497</v>
      </c>
      <c r="AC11" s="277" t="s">
        <v>31</v>
      </c>
      <c r="AE11" s="277" t="s">
        <v>475</v>
      </c>
      <c r="AF11" s="277"/>
      <c r="AG11" s="277"/>
      <c r="AH11" s="277"/>
      <c r="AI11" s="277"/>
      <c r="AJ11" s="277"/>
      <c r="AK11" s="277" t="s">
        <v>497</v>
      </c>
      <c r="AL11" s="277" t="s">
        <v>31</v>
      </c>
      <c r="AM11" s="277"/>
      <c r="AN11" s="277" t="s">
        <v>475</v>
      </c>
      <c r="AO11" s="277"/>
      <c r="AP11" s="277"/>
      <c r="AQ11" s="277"/>
      <c r="AR11" s="277"/>
      <c r="AS11" s="277"/>
      <c r="AT11" s="277" t="s">
        <v>497</v>
      </c>
      <c r="AU11" s="277" t="s">
        <v>31</v>
      </c>
      <c r="AW11" s="277" t="s">
        <v>475</v>
      </c>
      <c r="AX11" s="277"/>
      <c r="AY11" s="277"/>
      <c r="AZ11" s="277"/>
      <c r="BA11" s="277"/>
      <c r="BB11" s="277"/>
      <c r="BC11" s="277" t="s">
        <v>497</v>
      </c>
      <c r="BD11" s="277" t="s">
        <v>31</v>
      </c>
      <c r="BE11" s="277"/>
      <c r="BF11" s="277" t="s">
        <v>475</v>
      </c>
      <c r="BG11" s="277"/>
      <c r="BH11" s="277"/>
      <c r="BI11" s="277"/>
      <c r="BJ11" s="277"/>
      <c r="BK11" s="277"/>
      <c r="BL11" s="277" t="s">
        <v>497</v>
      </c>
      <c r="BM11" s="277" t="s">
        <v>31</v>
      </c>
      <c r="BN11" s="277"/>
      <c r="BO11" s="277" t="s">
        <v>475</v>
      </c>
      <c r="BP11" s="277"/>
      <c r="BQ11" s="277"/>
      <c r="BR11" s="277"/>
      <c r="BS11" s="277"/>
      <c r="BT11" s="277"/>
      <c r="BU11" s="277" t="s">
        <v>504</v>
      </c>
      <c r="BW11" s="277" t="s">
        <v>504</v>
      </c>
      <c r="BY11" s="277" t="s">
        <v>504</v>
      </c>
      <c r="CA11" s="277" t="s">
        <v>504</v>
      </c>
    </row>
    <row r="12" spans="1:80" ht="13.5" customHeight="1" x14ac:dyDescent="0.2">
      <c r="A12" s="276"/>
      <c r="B12" s="280" t="s">
        <v>31</v>
      </c>
      <c r="C12" s="276" t="s">
        <v>375</v>
      </c>
      <c r="D12" s="276" t="s">
        <v>381</v>
      </c>
      <c r="I12" s="277" t="s">
        <v>416</v>
      </c>
      <c r="J12" s="277" t="s">
        <v>417</v>
      </c>
      <c r="K12" s="277" t="s">
        <v>440</v>
      </c>
      <c r="L12" s="277" t="s">
        <v>423</v>
      </c>
      <c r="M12" s="277" t="s">
        <v>426</v>
      </c>
      <c r="N12" s="277" t="s">
        <v>432</v>
      </c>
      <c r="O12" s="277" t="s">
        <v>438</v>
      </c>
      <c r="P12" s="277" t="s">
        <v>447</v>
      </c>
      <c r="Q12" s="277" t="s">
        <v>416</v>
      </c>
      <c r="R12" s="277" t="s">
        <v>417</v>
      </c>
      <c r="S12" s="277" t="s">
        <v>440</v>
      </c>
      <c r="T12" s="277" t="s">
        <v>423</v>
      </c>
      <c r="U12" s="277" t="s">
        <v>426</v>
      </c>
      <c r="V12" s="277" t="s">
        <v>432</v>
      </c>
      <c r="W12" s="277" t="s">
        <v>438</v>
      </c>
      <c r="X12" s="277" t="s">
        <v>447</v>
      </c>
      <c r="Y12" s="277" t="s">
        <v>461</v>
      </c>
      <c r="Z12" s="277" t="s">
        <v>461</v>
      </c>
      <c r="AA12" s="277" t="s">
        <v>461</v>
      </c>
      <c r="AB12" s="277" t="s">
        <v>463</v>
      </c>
      <c r="AC12" s="277"/>
      <c r="AD12" s="277"/>
      <c r="AE12" s="277" t="s">
        <v>476</v>
      </c>
      <c r="AF12" s="277"/>
      <c r="AG12" s="277"/>
      <c r="AH12" s="277"/>
      <c r="AI12" s="277"/>
      <c r="AJ12" s="277"/>
      <c r="AK12" s="277" t="s">
        <v>463</v>
      </c>
      <c r="AL12" s="277"/>
      <c r="AM12" s="277"/>
      <c r="AN12" s="277" t="s">
        <v>476</v>
      </c>
      <c r="AO12" s="277"/>
      <c r="AP12" s="277"/>
      <c r="AQ12" s="277"/>
      <c r="AR12" s="277"/>
      <c r="AS12" s="277"/>
      <c r="AT12" s="277" t="s">
        <v>463</v>
      </c>
      <c r="AU12" s="277"/>
      <c r="AV12" s="277"/>
      <c r="AW12" s="277" t="s">
        <v>476</v>
      </c>
      <c r="BC12" s="277" t="s">
        <v>463</v>
      </c>
      <c r="BF12" s="277" t="s">
        <v>476</v>
      </c>
      <c r="BL12" s="277" t="s">
        <v>463</v>
      </c>
      <c r="BO12" s="277" t="s">
        <v>476</v>
      </c>
    </row>
    <row r="13" spans="1:80" ht="13.5" customHeight="1" x14ac:dyDescent="0.2">
      <c r="A13" s="276"/>
      <c r="C13" s="280" t="s">
        <v>586</v>
      </c>
      <c r="D13" s="276" t="s">
        <v>382</v>
      </c>
      <c r="I13" s="277" t="s">
        <v>428</v>
      </c>
      <c r="J13" s="277" t="s">
        <v>418</v>
      </c>
      <c r="K13" s="277" t="s">
        <v>441</v>
      </c>
      <c r="L13" s="277" t="s">
        <v>407</v>
      </c>
      <c r="M13" s="277" t="s">
        <v>427</v>
      </c>
      <c r="N13" s="277" t="s">
        <v>439</v>
      </c>
      <c r="P13" s="277" t="s">
        <v>449</v>
      </c>
      <c r="Q13" s="277" t="s">
        <v>428</v>
      </c>
      <c r="R13" s="277" t="s">
        <v>418</v>
      </c>
      <c r="S13" s="277" t="s">
        <v>441</v>
      </c>
      <c r="T13" s="277" t="s">
        <v>407</v>
      </c>
      <c r="U13" s="277" t="s">
        <v>427</v>
      </c>
      <c r="V13" s="277" t="s">
        <v>439</v>
      </c>
      <c r="W13" s="277"/>
      <c r="X13" s="277" t="s">
        <v>449</v>
      </c>
    </row>
    <row r="14" spans="1:80" ht="13.5" customHeight="1" x14ac:dyDescent="0.2">
      <c r="D14" s="276" t="s">
        <v>383</v>
      </c>
      <c r="I14" s="277" t="s">
        <v>453</v>
      </c>
      <c r="J14" s="277"/>
      <c r="K14" s="277" t="s">
        <v>448</v>
      </c>
      <c r="L14" s="277" t="s">
        <v>408</v>
      </c>
      <c r="P14" s="277" t="s">
        <v>450</v>
      </c>
      <c r="Q14" s="277" t="s">
        <v>453</v>
      </c>
      <c r="R14" s="277"/>
      <c r="S14" s="277" t="s">
        <v>448</v>
      </c>
      <c r="T14" s="277" t="s">
        <v>408</v>
      </c>
      <c r="U14" s="277"/>
      <c r="V14" s="277"/>
      <c r="W14" s="277"/>
      <c r="X14" s="277" t="s">
        <v>450</v>
      </c>
    </row>
    <row r="15" spans="1:80" ht="13.5" customHeight="1" x14ac:dyDescent="0.2">
      <c r="A15" s="276"/>
      <c r="D15" s="276" t="s">
        <v>384</v>
      </c>
      <c r="I15" s="277" t="s">
        <v>454</v>
      </c>
      <c r="J15" s="277"/>
      <c r="K15" s="277" t="s">
        <v>404</v>
      </c>
      <c r="L15" s="277" t="s">
        <v>409</v>
      </c>
      <c r="P15" s="277" t="s">
        <v>451</v>
      </c>
      <c r="Q15" s="277" t="s">
        <v>454</v>
      </c>
      <c r="R15" s="277"/>
      <c r="S15" s="277" t="s">
        <v>404</v>
      </c>
      <c r="T15" s="277" t="s">
        <v>409</v>
      </c>
      <c r="U15" s="277"/>
      <c r="V15" s="277"/>
      <c r="W15" s="277"/>
      <c r="X15" s="277" t="s">
        <v>451</v>
      </c>
    </row>
    <row r="16" spans="1:80" ht="13.5" customHeight="1" x14ac:dyDescent="0.2">
      <c r="A16" s="276"/>
      <c r="K16" s="277" t="s">
        <v>405</v>
      </c>
      <c r="L16" s="277" t="s">
        <v>410</v>
      </c>
      <c r="P16" s="277" t="s">
        <v>452</v>
      </c>
      <c r="Q16" s="277"/>
      <c r="R16" s="277"/>
      <c r="S16" s="277" t="s">
        <v>405</v>
      </c>
      <c r="T16" s="277" t="s">
        <v>410</v>
      </c>
      <c r="U16" s="277"/>
      <c r="V16" s="277"/>
      <c r="W16" s="277"/>
      <c r="X16" s="277" t="s">
        <v>452</v>
      </c>
    </row>
    <row r="17" spans="1:72" ht="13.5" customHeight="1" x14ac:dyDescent="0.2">
      <c r="A17" s="276"/>
      <c r="B17" s="276"/>
      <c r="K17" s="277" t="s">
        <v>421</v>
      </c>
      <c r="L17" s="277" t="s">
        <v>423</v>
      </c>
      <c r="S17" s="277" t="s">
        <v>421</v>
      </c>
      <c r="T17" s="277" t="s">
        <v>423</v>
      </c>
    </row>
    <row r="18" spans="1:72" ht="13.5" customHeight="1" x14ac:dyDescent="0.2">
      <c r="A18" s="276"/>
      <c r="B18" s="276"/>
      <c r="K18" s="277" t="s">
        <v>440</v>
      </c>
      <c r="S18" s="277" t="s">
        <v>440</v>
      </c>
    </row>
    <row r="19" spans="1:72" ht="13.5" customHeight="1" x14ac:dyDescent="0.2">
      <c r="A19" s="276"/>
      <c r="B19" s="276"/>
      <c r="K19" s="277" t="s">
        <v>441</v>
      </c>
      <c r="S19" s="277" t="s">
        <v>441</v>
      </c>
    </row>
    <row r="20" spans="1:72" ht="13.5" customHeight="1" x14ac:dyDescent="0.2">
      <c r="A20" s="276"/>
      <c r="B20" s="276"/>
      <c r="K20" s="277" t="s">
        <v>448</v>
      </c>
      <c r="S20" s="277" t="s">
        <v>448</v>
      </c>
    </row>
    <row r="21" spans="1:72" ht="13.5" customHeight="1" x14ac:dyDescent="0.25">
      <c r="A21" s="276"/>
      <c r="B21" s="276"/>
      <c r="AW21" s="284"/>
      <c r="AX21" s="284"/>
      <c r="AY21" s="284"/>
      <c r="AZ21" s="284"/>
      <c r="BA21" s="284"/>
      <c r="BB21" s="284"/>
      <c r="BC21" s="284"/>
      <c r="BD21" s="284"/>
      <c r="BE21" s="284"/>
      <c r="BF21" s="284"/>
      <c r="BG21" s="284"/>
      <c r="BH21" s="284"/>
      <c r="BI21" s="284"/>
      <c r="BJ21" s="284"/>
      <c r="BK21" s="284"/>
      <c r="BL21" s="284"/>
      <c r="BM21" s="284"/>
      <c r="BN21" s="284"/>
      <c r="BO21" s="284"/>
      <c r="BP21" s="284"/>
      <c r="BQ21" s="284"/>
      <c r="BR21" s="284"/>
      <c r="BS21" s="284"/>
      <c r="BT21" s="284"/>
    </row>
    <row r="22" spans="1:72" s="284" customFormat="1" ht="13.5" customHeight="1" x14ac:dyDescent="0.25">
      <c r="A22" s="276"/>
      <c r="B22" s="278"/>
      <c r="C22" s="278"/>
      <c r="D22" s="278"/>
      <c r="E22" s="278"/>
      <c r="F22" s="278"/>
      <c r="G22" s="278"/>
      <c r="H22" s="278"/>
      <c r="I22" s="278"/>
      <c r="J22" s="278"/>
      <c r="AW22"/>
      <c r="AX22"/>
      <c r="AY22"/>
      <c r="AZ22"/>
      <c r="BA22"/>
      <c r="BB22"/>
      <c r="BC22"/>
      <c r="BD22"/>
      <c r="BE22"/>
      <c r="BF22"/>
      <c r="BG22"/>
      <c r="BH22"/>
      <c r="BI22"/>
      <c r="BJ22"/>
      <c r="BK22"/>
      <c r="BL22"/>
      <c r="BM22"/>
      <c r="BN22"/>
      <c r="BO22"/>
      <c r="BP22"/>
      <c r="BQ22"/>
      <c r="BR22"/>
      <c r="BS22"/>
      <c r="BT22"/>
    </row>
    <row r="23" spans="1:72" ht="13.5" customHeight="1" x14ac:dyDescent="0.2">
      <c r="A23" s="276"/>
      <c r="B23" s="276"/>
    </row>
    <row r="24" spans="1:72" ht="13.5" customHeight="1" x14ac:dyDescent="0.2">
      <c r="A24" s="276"/>
      <c r="B24" s="276"/>
    </row>
    <row r="25" spans="1:72" ht="13.5" customHeight="1" x14ac:dyDescent="0.2">
      <c r="A25" s="276"/>
      <c r="B25" s="276"/>
    </row>
    <row r="26" spans="1:72" ht="13.5" customHeight="1" x14ac:dyDescent="0.2">
      <c r="A26" s="276"/>
      <c r="B26" s="276"/>
    </row>
    <row r="27" spans="1:72" ht="13.5" customHeight="1" x14ac:dyDescent="0.2">
      <c r="A27" s="276"/>
      <c r="B27" s="276"/>
    </row>
    <row r="29" spans="1:72" ht="13.5" customHeight="1" x14ac:dyDescent="0.2">
      <c r="A29" s="276"/>
      <c r="B29" s="276"/>
    </row>
    <row r="30" spans="1:72" ht="13.5" customHeight="1" x14ac:dyDescent="0.2">
      <c r="A30" s="276"/>
      <c r="B30" s="276"/>
    </row>
    <row r="31" spans="1:72" ht="13.5" customHeight="1" x14ac:dyDescent="0.2">
      <c r="A31" s="276"/>
      <c r="B31" s="276"/>
      <c r="C31" s="276"/>
    </row>
    <row r="32" spans="1:72" ht="13.5" customHeight="1" x14ac:dyDescent="0.2">
      <c r="A32" s="276"/>
      <c r="B32" s="276"/>
      <c r="C32" s="276"/>
    </row>
    <row r="33" spans="1:3" ht="13.5" customHeight="1" x14ac:dyDescent="0.2">
      <c r="A33" s="276"/>
      <c r="B33" s="276"/>
      <c r="C33" s="276"/>
    </row>
    <row r="34" spans="1:3" ht="13.5" customHeight="1" x14ac:dyDescent="0.2">
      <c r="A34" s="276"/>
      <c r="B34" s="277"/>
      <c r="C34" s="277"/>
    </row>
    <row r="35" spans="1:3" ht="13.5" customHeight="1" x14ac:dyDescent="0.2">
      <c r="A35" s="276"/>
      <c r="B35" s="277"/>
      <c r="C35" s="277"/>
    </row>
    <row r="36" spans="1:3" ht="13.5" customHeight="1" x14ac:dyDescent="0.2">
      <c r="A36" s="276"/>
      <c r="B36" s="277"/>
      <c r="C36" s="277"/>
    </row>
    <row r="37" spans="1:3" ht="13.5" customHeight="1" x14ac:dyDescent="0.2">
      <c r="A37" s="276"/>
      <c r="B37" s="277"/>
      <c r="C37" s="277"/>
    </row>
    <row r="38" spans="1:3" ht="13.5" customHeight="1" x14ac:dyDescent="0.2">
      <c r="A38" s="276"/>
      <c r="B38" s="277"/>
      <c r="C38" s="277"/>
    </row>
    <row r="39" spans="1:3" ht="13.5" customHeight="1" x14ac:dyDescent="0.2">
      <c r="A39" s="276"/>
      <c r="B39" s="277"/>
      <c r="C39" s="277"/>
    </row>
    <row r="40" spans="1:3" ht="13.5" customHeight="1" x14ac:dyDescent="0.2">
      <c r="A40" s="276"/>
      <c r="B40" s="277"/>
      <c r="C40" s="277"/>
    </row>
    <row r="41" spans="1:3" ht="13.5" customHeight="1" x14ac:dyDescent="0.2">
      <c r="A41" s="276"/>
      <c r="B41" s="277"/>
      <c r="C41" s="277"/>
    </row>
    <row r="42" spans="1:3" ht="13.5" customHeight="1" x14ac:dyDescent="0.2">
      <c r="A42" s="276"/>
      <c r="B42" s="277"/>
      <c r="C42" s="277"/>
    </row>
    <row r="43" spans="1:3" ht="13.5" customHeight="1" x14ac:dyDescent="0.2">
      <c r="A43" s="276"/>
      <c r="B43" s="277"/>
      <c r="C43" s="277"/>
    </row>
    <row r="44" spans="1:3" ht="13.5" customHeight="1" x14ac:dyDescent="0.2">
      <c r="A44" s="276"/>
      <c r="B44" s="277"/>
      <c r="C44" s="277"/>
    </row>
    <row r="45" spans="1:3" ht="13.5" customHeight="1" x14ac:dyDescent="0.2">
      <c r="A45" s="276"/>
      <c r="B45" s="277"/>
      <c r="C45" s="277"/>
    </row>
    <row r="46" spans="1:3" ht="13.5" customHeight="1" x14ac:dyDescent="0.2">
      <c r="A46" s="276"/>
      <c r="B46" s="277"/>
      <c r="C46" s="277"/>
    </row>
    <row r="47" spans="1:3" ht="13.5" customHeight="1" x14ac:dyDescent="0.2">
      <c r="A47" s="276"/>
      <c r="B47" s="277"/>
      <c r="C47" s="277"/>
    </row>
    <row r="48" spans="1:3" ht="13.5" customHeight="1" x14ac:dyDescent="0.2">
      <c r="A48" s="276"/>
      <c r="B48" s="277"/>
      <c r="C48" s="277"/>
    </row>
    <row r="49" spans="1:3" ht="13.5" customHeight="1" x14ac:dyDescent="0.2">
      <c r="A49" s="276"/>
      <c r="B49" s="277"/>
      <c r="C49" s="277"/>
    </row>
    <row r="50" spans="1:3" ht="13.5" customHeight="1" x14ac:dyDescent="0.2">
      <c r="A50" s="276"/>
      <c r="B50" s="277"/>
      <c r="C50" s="277"/>
    </row>
    <row r="51" spans="1:3" ht="13.5" customHeight="1" x14ac:dyDescent="0.2">
      <c r="A51" s="276"/>
      <c r="B51" s="277"/>
      <c r="C51" s="277"/>
    </row>
    <row r="52" spans="1:3" ht="13.5" customHeight="1" x14ac:dyDescent="0.2">
      <c r="A52" s="276"/>
      <c r="B52" s="277"/>
      <c r="C52" s="277"/>
    </row>
    <row r="53" spans="1:3" ht="13.5" customHeight="1" x14ac:dyDescent="0.2">
      <c r="A53" s="276"/>
      <c r="B53" s="277"/>
      <c r="C53" s="277"/>
    </row>
    <row r="54" spans="1:3" ht="13.5" customHeight="1" x14ac:dyDescent="0.2">
      <c r="A54" s="276"/>
      <c r="B54" s="277"/>
      <c r="C54" s="277"/>
    </row>
    <row r="55" spans="1:3" ht="13.5" customHeight="1" x14ac:dyDescent="0.2">
      <c r="A55" s="276"/>
      <c r="B55" s="277"/>
      <c r="C55" s="277"/>
    </row>
    <row r="56" spans="1:3" ht="13.5" customHeight="1" x14ac:dyDescent="0.2">
      <c r="A56" s="276"/>
      <c r="B56" s="277"/>
      <c r="C56" s="277"/>
    </row>
    <row r="57" spans="1:3" ht="13.5" customHeight="1" x14ac:dyDescent="0.2">
      <c r="A57" s="276"/>
      <c r="B57" s="277"/>
      <c r="C57" s="277"/>
    </row>
    <row r="58" spans="1:3" ht="13.5" customHeight="1" x14ac:dyDescent="0.2">
      <c r="A58" s="276"/>
      <c r="B58" s="277"/>
      <c r="C58" s="277"/>
    </row>
    <row r="59" spans="1:3" ht="13.5" customHeight="1" x14ac:dyDescent="0.2">
      <c r="A59" s="276"/>
      <c r="B59" s="277"/>
      <c r="C59" s="277"/>
    </row>
    <row r="60" spans="1:3" ht="13.5" customHeight="1" x14ac:dyDescent="0.2">
      <c r="A60" s="276"/>
      <c r="B60" s="277"/>
      <c r="C60" s="277"/>
    </row>
    <row r="61" spans="1:3" ht="13.5" customHeight="1" x14ac:dyDescent="0.2">
      <c r="A61" s="276"/>
      <c r="B61" s="277"/>
      <c r="C61" s="277"/>
    </row>
    <row r="62" spans="1:3" ht="13.5" customHeight="1" x14ac:dyDescent="0.2">
      <c r="A62" s="276"/>
      <c r="B62" s="277"/>
      <c r="C62" s="277"/>
    </row>
    <row r="63" spans="1:3" ht="13.5" customHeight="1" x14ac:dyDescent="0.2">
      <c r="A63" s="276"/>
      <c r="B63" s="277"/>
      <c r="C63" s="277"/>
    </row>
    <row r="64" spans="1:3" ht="13.5" customHeight="1" x14ac:dyDescent="0.2">
      <c r="A64" s="276"/>
      <c r="B64" s="277"/>
      <c r="C64" s="277"/>
    </row>
    <row r="65" spans="1:3" ht="13.5" customHeight="1" x14ac:dyDescent="0.2">
      <c r="A65" s="276"/>
      <c r="B65" s="277"/>
      <c r="C65" s="277"/>
    </row>
    <row r="66" spans="1:3" ht="13.5" customHeight="1" x14ac:dyDescent="0.2">
      <c r="A66" s="276"/>
      <c r="B66" s="277"/>
      <c r="C66" s="277"/>
    </row>
    <row r="67" spans="1:3" ht="13.5" customHeight="1" x14ac:dyDescent="0.2">
      <c r="A67" s="276"/>
      <c r="B67" s="277"/>
      <c r="C67" s="277"/>
    </row>
    <row r="68" spans="1:3" ht="13.5" customHeight="1" x14ac:dyDescent="0.2">
      <c r="A68" s="276"/>
      <c r="B68" s="277"/>
      <c r="C68" s="277"/>
    </row>
    <row r="69" spans="1:3" ht="13.5" customHeight="1" x14ac:dyDescent="0.2">
      <c r="A69" s="276"/>
      <c r="B69" s="277"/>
      <c r="C69" s="277"/>
    </row>
    <row r="70" spans="1:3" ht="13.5" customHeight="1" x14ac:dyDescent="0.2">
      <c r="A70" s="276"/>
      <c r="B70" s="277"/>
      <c r="C70" s="277"/>
    </row>
    <row r="71" spans="1:3" ht="13.5" customHeight="1" x14ac:dyDescent="0.2">
      <c r="A71" s="276"/>
      <c r="B71" s="277"/>
      <c r="C71" s="277"/>
    </row>
    <row r="72" spans="1:3" ht="13.5" customHeight="1" x14ac:dyDescent="0.2">
      <c r="A72" s="276"/>
      <c r="B72" s="277"/>
      <c r="C72" s="277"/>
    </row>
    <row r="73" spans="1:3" ht="13.5" customHeight="1" x14ac:dyDescent="0.2">
      <c r="A73" s="276"/>
      <c r="B73" s="277"/>
      <c r="C73" s="277"/>
    </row>
    <row r="74" spans="1:3" ht="13.5" customHeight="1" x14ac:dyDescent="0.2">
      <c r="A74" s="276"/>
      <c r="B74" s="277"/>
      <c r="C74" s="277"/>
    </row>
    <row r="75" spans="1:3" ht="13.5" customHeight="1" x14ac:dyDescent="0.2">
      <c r="A75" s="276"/>
      <c r="B75" s="277"/>
      <c r="C75" s="277"/>
    </row>
    <row r="76" spans="1:3" ht="13.5" customHeight="1" x14ac:dyDescent="0.2">
      <c r="A76" s="276"/>
      <c r="B76" s="277"/>
      <c r="C76" s="277"/>
    </row>
    <row r="77" spans="1:3" ht="13.5" customHeight="1" x14ac:dyDescent="0.2">
      <c r="A77" s="276"/>
      <c r="B77" s="277"/>
      <c r="C77" s="277"/>
    </row>
    <row r="78" spans="1:3" ht="13.5" customHeight="1" x14ac:dyDescent="0.2">
      <c r="A78" s="276"/>
      <c r="B78" s="277"/>
      <c r="C78" s="277"/>
    </row>
    <row r="79" spans="1:3" ht="13.5" customHeight="1" x14ac:dyDescent="0.2">
      <c r="A79" s="276"/>
      <c r="B79" s="277"/>
      <c r="C79" s="277"/>
    </row>
    <row r="80" spans="1:3" ht="13.5" customHeight="1" x14ac:dyDescent="0.2">
      <c r="A80" s="276"/>
      <c r="B80" s="277"/>
      <c r="C80" s="277"/>
    </row>
    <row r="81" spans="1:3" ht="13.5" customHeight="1" x14ac:dyDescent="0.2">
      <c r="A81" s="276"/>
      <c r="B81" s="277"/>
      <c r="C81" s="277"/>
    </row>
    <row r="82" spans="1:3" ht="13.5" customHeight="1" x14ac:dyDescent="0.2">
      <c r="A82" s="276"/>
      <c r="B82" s="277"/>
      <c r="C82" s="277"/>
    </row>
    <row r="83" spans="1:3" ht="13.5" customHeight="1" x14ac:dyDescent="0.2">
      <c r="A83" s="276"/>
      <c r="B83" s="277"/>
      <c r="C83" s="277"/>
    </row>
    <row r="84" spans="1:3" ht="13.5" customHeight="1" x14ac:dyDescent="0.2">
      <c r="A84" s="276"/>
      <c r="B84" s="277"/>
      <c r="C84" s="277"/>
    </row>
    <row r="85" spans="1:3" ht="13.5" customHeight="1" x14ac:dyDescent="0.2">
      <c r="A85" s="276"/>
      <c r="B85" s="277"/>
      <c r="C85" s="277"/>
    </row>
    <row r="86" spans="1:3" ht="13.5" customHeight="1" x14ac:dyDescent="0.2">
      <c r="A86" s="276"/>
      <c r="B86" s="277"/>
      <c r="C86" s="277"/>
    </row>
    <row r="87" spans="1:3" ht="13.5" customHeight="1" x14ac:dyDescent="0.2">
      <c r="A87" s="276"/>
      <c r="B87" s="277"/>
      <c r="C87" s="277"/>
    </row>
    <row r="88" spans="1:3" ht="13.5" customHeight="1" x14ac:dyDescent="0.2">
      <c r="A88" s="276"/>
      <c r="B88" s="277"/>
      <c r="C88" s="277"/>
    </row>
    <row r="89" spans="1:3" ht="13.5" customHeight="1" x14ac:dyDescent="0.2">
      <c r="A89" s="276"/>
      <c r="B89" s="277"/>
      <c r="C89" s="277"/>
    </row>
    <row r="90" spans="1:3" ht="13.5" customHeight="1" x14ac:dyDescent="0.2">
      <c r="A90" s="276"/>
      <c r="B90" s="277"/>
      <c r="C90" s="277"/>
    </row>
    <row r="91" spans="1:3" ht="13.5" customHeight="1" x14ac:dyDescent="0.2">
      <c r="A91" s="276"/>
      <c r="B91" s="277"/>
      <c r="C91" s="277"/>
    </row>
    <row r="92" spans="1:3" ht="13.5" customHeight="1" x14ac:dyDescent="0.2">
      <c r="A92" s="276"/>
      <c r="B92" s="277"/>
      <c r="C92" s="277"/>
    </row>
    <row r="93" spans="1:3" ht="13.5" customHeight="1" x14ac:dyDescent="0.2">
      <c r="A93" s="276"/>
      <c r="B93" s="277"/>
      <c r="C93" s="277"/>
    </row>
    <row r="94" spans="1:3" ht="13.5" customHeight="1" x14ac:dyDescent="0.2">
      <c r="A94" s="276"/>
      <c r="B94" s="277"/>
      <c r="C94" s="277"/>
    </row>
    <row r="95" spans="1:3" ht="13.5" customHeight="1" x14ac:dyDescent="0.2">
      <c r="A95" s="276"/>
      <c r="B95" s="277"/>
      <c r="C95" s="277"/>
    </row>
    <row r="96" spans="1:3" ht="13.5" customHeight="1" x14ac:dyDescent="0.2">
      <c r="A96" s="276"/>
      <c r="B96" s="277"/>
      <c r="C96" s="277"/>
    </row>
    <row r="97" spans="1:3" ht="13.5" customHeight="1" x14ac:dyDescent="0.2">
      <c r="A97" s="276"/>
      <c r="B97" s="277"/>
      <c r="C97" s="277"/>
    </row>
    <row r="98" spans="1:3" ht="13.5" customHeight="1" x14ac:dyDescent="0.2">
      <c r="A98" s="276"/>
      <c r="B98" s="277"/>
      <c r="C98" s="277"/>
    </row>
    <row r="99" spans="1:3" ht="13.5" customHeight="1" x14ac:dyDescent="0.2">
      <c r="A99" s="276"/>
      <c r="B99" s="277"/>
      <c r="C99" s="277"/>
    </row>
    <row r="100" spans="1:3" ht="13.5" customHeight="1" x14ac:dyDescent="0.2">
      <c r="A100" s="276"/>
      <c r="B100" s="277"/>
      <c r="C100" s="277"/>
    </row>
    <row r="101" spans="1:3" ht="13.5" customHeight="1" x14ac:dyDescent="0.2">
      <c r="A101" s="276"/>
      <c r="B101" s="277"/>
      <c r="C101" s="277"/>
    </row>
    <row r="102" spans="1:3" ht="13.5" customHeight="1" x14ac:dyDescent="0.2">
      <c r="A102" s="276"/>
      <c r="B102" s="277"/>
      <c r="C102" s="277"/>
    </row>
    <row r="103" spans="1:3" ht="13.5" customHeight="1" x14ac:dyDescent="0.2">
      <c r="A103" s="276"/>
      <c r="B103" s="277"/>
      <c r="C103" s="277"/>
    </row>
    <row r="104" spans="1:3" ht="13.5" customHeight="1" x14ac:dyDescent="0.2">
      <c r="A104" s="276"/>
      <c r="B104" s="277"/>
      <c r="C104" s="277"/>
    </row>
    <row r="105" spans="1:3" ht="13.5" customHeight="1" x14ac:dyDescent="0.2">
      <c r="A105" s="276"/>
      <c r="B105" s="277"/>
      <c r="C105" s="277"/>
    </row>
    <row r="106" spans="1:3" ht="13.5" customHeight="1" x14ac:dyDescent="0.2">
      <c r="A106" s="276"/>
      <c r="B106" s="283"/>
      <c r="C106" s="277"/>
    </row>
    <row r="107" spans="1:3" ht="13.5" customHeight="1" x14ac:dyDescent="0.2">
      <c r="A107" s="276"/>
      <c r="B107" s="277"/>
      <c r="C107" s="277"/>
    </row>
    <row r="108" spans="1:3" ht="13.5" customHeight="1" x14ac:dyDescent="0.2">
      <c r="A108" s="276"/>
      <c r="B108" s="277"/>
      <c r="C108" s="277"/>
    </row>
    <row r="109" spans="1:3" ht="13.5" customHeight="1" x14ac:dyDescent="0.2">
      <c r="A109" s="276"/>
      <c r="B109" s="277"/>
      <c r="C109" s="277"/>
    </row>
    <row r="110" spans="1:3" ht="13.5" customHeight="1" x14ac:dyDescent="0.2">
      <c r="A110" s="276"/>
      <c r="B110" s="277"/>
      <c r="C110" s="277"/>
    </row>
    <row r="111" spans="1:3" ht="13.5" customHeight="1" x14ac:dyDescent="0.2">
      <c r="A111" s="276"/>
      <c r="B111" s="277"/>
      <c r="C111" s="277"/>
    </row>
    <row r="112" spans="1:3" ht="13.5" customHeight="1" x14ac:dyDescent="0.2">
      <c r="A112" s="276"/>
      <c r="B112" s="277"/>
      <c r="C112" s="277"/>
    </row>
    <row r="113" spans="1:3" ht="13.5" customHeight="1" x14ac:dyDescent="0.2">
      <c r="A113" s="276"/>
      <c r="B113" s="277"/>
      <c r="C113" s="277"/>
    </row>
    <row r="114" spans="1:3" ht="13.5" customHeight="1" x14ac:dyDescent="0.2">
      <c r="A114" s="276"/>
      <c r="B114" s="277"/>
      <c r="C114" s="277"/>
    </row>
    <row r="115" spans="1:3" ht="13.5" customHeight="1" x14ac:dyDescent="0.2">
      <c r="A115" s="276"/>
      <c r="B115" s="277"/>
      <c r="C115" s="277"/>
    </row>
    <row r="116" spans="1:3" ht="13.5" customHeight="1" x14ac:dyDescent="0.2">
      <c r="A116" s="276"/>
      <c r="B116" s="277"/>
      <c r="C116" s="277"/>
    </row>
    <row r="117" spans="1:3" ht="13.5" customHeight="1" x14ac:dyDescent="0.2">
      <c r="A117" s="276"/>
      <c r="B117" s="277"/>
      <c r="C117" s="277"/>
    </row>
    <row r="118" spans="1:3" ht="13.5" customHeight="1" x14ac:dyDescent="0.2">
      <c r="A118" s="276"/>
      <c r="B118" s="277"/>
      <c r="C118" s="277"/>
    </row>
    <row r="119" spans="1:3" ht="13.5" customHeight="1" x14ac:dyDescent="0.2">
      <c r="A119" s="276"/>
      <c r="B119" s="277"/>
      <c r="C119" s="277"/>
    </row>
    <row r="120" spans="1:3" ht="13.5" customHeight="1" x14ac:dyDescent="0.2">
      <c r="A120" s="276"/>
      <c r="B120" s="277"/>
      <c r="C120" s="277"/>
    </row>
    <row r="121" spans="1:3" ht="13.5" customHeight="1" x14ac:dyDescent="0.2">
      <c r="A121" s="276"/>
      <c r="B121" s="277"/>
      <c r="C121" s="277"/>
    </row>
    <row r="122" spans="1:3" ht="13.5" customHeight="1" x14ac:dyDescent="0.2">
      <c r="A122" s="276"/>
      <c r="B122" s="277"/>
      <c r="C122" s="277"/>
    </row>
    <row r="123" spans="1:3" ht="13.5" customHeight="1" x14ac:dyDescent="0.2">
      <c r="A123" s="276"/>
      <c r="B123" s="277"/>
      <c r="C123" s="277"/>
    </row>
    <row r="124" spans="1:3" ht="13.5" customHeight="1" x14ac:dyDescent="0.2">
      <c r="A124" s="276"/>
      <c r="B124" s="277"/>
      <c r="C124" s="277"/>
    </row>
    <row r="125" spans="1:3" ht="13.5" customHeight="1" x14ac:dyDescent="0.2">
      <c r="A125" s="276"/>
      <c r="B125" s="277"/>
      <c r="C125" s="277"/>
    </row>
    <row r="126" spans="1:3" ht="13.5" customHeight="1" x14ac:dyDescent="0.2">
      <c r="A126" s="276"/>
      <c r="B126" s="277"/>
      <c r="C126" s="277"/>
    </row>
    <row r="127" spans="1:3" ht="13.5" customHeight="1" x14ac:dyDescent="0.2">
      <c r="A127" s="276"/>
      <c r="B127" s="277"/>
      <c r="C127" s="277"/>
    </row>
    <row r="128" spans="1:3" ht="13.5" customHeight="1" x14ac:dyDescent="0.2">
      <c r="A128" s="276"/>
      <c r="B128" s="277"/>
      <c r="C128" s="277"/>
    </row>
    <row r="129" spans="1:3" ht="13.5" customHeight="1" x14ac:dyDescent="0.2">
      <c r="A129" s="276"/>
      <c r="B129" s="277"/>
      <c r="C129" s="277"/>
    </row>
    <row r="130" spans="1:3" ht="13.5" customHeight="1" x14ac:dyDescent="0.2">
      <c r="A130" s="276"/>
      <c r="B130" s="277"/>
      <c r="C130" s="277"/>
    </row>
    <row r="131" spans="1:3" ht="13.5" customHeight="1" x14ac:dyDescent="0.2">
      <c r="A131" s="276"/>
      <c r="B131" s="277"/>
      <c r="C131" s="277"/>
    </row>
    <row r="132" spans="1:3" ht="13.5" customHeight="1" x14ac:dyDescent="0.2">
      <c r="A132" s="276"/>
      <c r="B132" s="277"/>
      <c r="C132" s="277"/>
    </row>
    <row r="133" spans="1:3" ht="13.5" customHeight="1" x14ac:dyDescent="0.2">
      <c r="A133" s="276"/>
      <c r="B133" s="277"/>
      <c r="C133" s="277"/>
    </row>
    <row r="134" spans="1:3" ht="13.5" customHeight="1" x14ac:dyDescent="0.2">
      <c r="A134" s="276"/>
      <c r="B134" s="277"/>
      <c r="C134" s="277"/>
    </row>
    <row r="135" spans="1:3" ht="13.5" customHeight="1" x14ac:dyDescent="0.2">
      <c r="A135" s="276"/>
      <c r="B135" s="277"/>
      <c r="C135" s="277"/>
    </row>
    <row r="136" spans="1:3" ht="13.5" customHeight="1" x14ac:dyDescent="0.2">
      <c r="A136" s="276"/>
      <c r="B136" s="277"/>
      <c r="C136" s="277"/>
    </row>
    <row r="137" spans="1:3" ht="13.5" customHeight="1" x14ac:dyDescent="0.2">
      <c r="A137" s="276"/>
      <c r="B137" s="277"/>
      <c r="C137" s="277"/>
    </row>
    <row r="138" spans="1:3" ht="13.5" customHeight="1" x14ac:dyDescent="0.2">
      <c r="A138" s="276"/>
      <c r="B138" s="277"/>
      <c r="C138" s="277"/>
    </row>
    <row r="139" spans="1:3" ht="13.5" customHeight="1" x14ac:dyDescent="0.2">
      <c r="A139" s="276"/>
      <c r="B139" s="277"/>
      <c r="C139" s="277"/>
    </row>
    <row r="140" spans="1:3" ht="13.5" customHeight="1" x14ac:dyDescent="0.2">
      <c r="A140" s="276"/>
      <c r="B140" s="277"/>
      <c r="C140" s="277"/>
    </row>
    <row r="141" spans="1:3" ht="13.5" customHeight="1" x14ac:dyDescent="0.2">
      <c r="A141" s="276"/>
      <c r="B141" s="277"/>
      <c r="C141" s="277"/>
    </row>
    <row r="142" spans="1:3" ht="13.5" customHeight="1" x14ac:dyDescent="0.2">
      <c r="A142" s="276"/>
      <c r="B142" s="277"/>
      <c r="C142" s="277"/>
    </row>
    <row r="143" spans="1:3" ht="13.5" customHeight="1" x14ac:dyDescent="0.2">
      <c r="A143" s="276"/>
      <c r="B143" s="277"/>
      <c r="C143" s="277"/>
    </row>
    <row r="144" spans="1:3" ht="13.5" customHeight="1" x14ac:dyDescent="0.2">
      <c r="A144" s="276"/>
      <c r="B144" s="277"/>
      <c r="C144" s="277"/>
    </row>
    <row r="145" spans="1:3" ht="13.5" customHeight="1" x14ac:dyDescent="0.2">
      <c r="A145" s="276"/>
      <c r="B145" s="277"/>
      <c r="C145" s="277"/>
    </row>
    <row r="146" spans="1:3" ht="13.5" customHeight="1" x14ac:dyDescent="0.2">
      <c r="A146" s="276"/>
      <c r="B146" s="277"/>
      <c r="C146" s="277"/>
    </row>
    <row r="147" spans="1:3" ht="13.5" customHeight="1" x14ac:dyDescent="0.2">
      <c r="A147" s="276"/>
      <c r="B147" s="277"/>
      <c r="C147" s="277"/>
    </row>
    <row r="148" spans="1:3" ht="13.5" customHeight="1" x14ac:dyDescent="0.2">
      <c r="A148" s="276"/>
      <c r="B148" s="277"/>
      <c r="C148" s="277"/>
    </row>
    <row r="149" spans="1:3" ht="13.5" customHeight="1" x14ac:dyDescent="0.2">
      <c r="A149" s="276"/>
      <c r="B149" s="277"/>
      <c r="C149" s="277"/>
    </row>
    <row r="150" spans="1:3" ht="13.5" customHeight="1" x14ac:dyDescent="0.2">
      <c r="A150" s="276"/>
      <c r="B150" s="277"/>
      <c r="C150" s="277"/>
    </row>
    <row r="151" spans="1:3" ht="13.5" customHeight="1" x14ac:dyDescent="0.2">
      <c r="A151" s="276"/>
      <c r="B151" s="277"/>
      <c r="C151" s="277"/>
    </row>
    <row r="152" spans="1:3" ht="13.5" customHeight="1" x14ac:dyDescent="0.2">
      <c r="A152" s="276"/>
      <c r="B152" s="277"/>
      <c r="C152" s="277"/>
    </row>
    <row r="153" spans="1:3" ht="13.5" customHeight="1" x14ac:dyDescent="0.2">
      <c r="A153" s="276"/>
      <c r="B153" s="277"/>
      <c r="C153" s="277"/>
    </row>
    <row r="154" spans="1:3" ht="13.5" customHeight="1" x14ac:dyDescent="0.2">
      <c r="A154" s="276"/>
      <c r="B154" s="277"/>
      <c r="C154" s="277"/>
    </row>
    <row r="155" spans="1:3" ht="13.5" customHeight="1" x14ac:dyDescent="0.2">
      <c r="A155" s="276"/>
      <c r="B155" s="277"/>
      <c r="C155" s="277"/>
    </row>
    <row r="156" spans="1:3" ht="13.5" customHeight="1" x14ac:dyDescent="0.2">
      <c r="A156" s="276"/>
      <c r="B156" s="277"/>
      <c r="C156" s="277"/>
    </row>
    <row r="157" spans="1:3" ht="13.5" customHeight="1" x14ac:dyDescent="0.2">
      <c r="A157" s="276"/>
      <c r="B157" s="277"/>
      <c r="C157" s="277"/>
    </row>
    <row r="158" spans="1:3" ht="13.5" customHeight="1" x14ac:dyDescent="0.2">
      <c r="A158" s="276"/>
      <c r="B158" s="277"/>
      <c r="C158" s="277"/>
    </row>
    <row r="159" spans="1:3" ht="13.5" customHeight="1" x14ac:dyDescent="0.2">
      <c r="A159" s="276"/>
      <c r="B159" s="277"/>
      <c r="C159" s="277"/>
    </row>
    <row r="160" spans="1:3" ht="13.5" customHeight="1" x14ac:dyDescent="0.2">
      <c r="A160" s="276"/>
      <c r="B160" s="277"/>
      <c r="C160" s="277"/>
    </row>
    <row r="161" spans="1:3" ht="13.5" customHeight="1" x14ac:dyDescent="0.2">
      <c r="A161" s="276"/>
      <c r="B161" s="277"/>
      <c r="C161" s="277"/>
    </row>
    <row r="162" spans="1:3" ht="13.5" customHeight="1" x14ac:dyDescent="0.2">
      <c r="A162" s="276"/>
      <c r="B162" s="277"/>
      <c r="C162" s="277"/>
    </row>
    <row r="163" spans="1:3" ht="13.5" customHeight="1" x14ac:dyDescent="0.2">
      <c r="A163" s="276"/>
      <c r="B163" s="277"/>
      <c r="C163" s="277"/>
    </row>
    <row r="164" spans="1:3" ht="13.5" customHeight="1" x14ac:dyDescent="0.2">
      <c r="A164" s="276"/>
      <c r="B164" s="277"/>
      <c r="C164" s="277"/>
    </row>
    <row r="165" spans="1:3" ht="13.5" customHeight="1" x14ac:dyDescent="0.2">
      <c r="A165" s="276"/>
      <c r="B165" s="277"/>
      <c r="C165" s="277"/>
    </row>
    <row r="166" spans="1:3" ht="13.5" customHeight="1" x14ac:dyDescent="0.2">
      <c r="A166" s="276"/>
      <c r="B166" s="277"/>
      <c r="C166" s="277"/>
    </row>
    <row r="167" spans="1:3" ht="13.5" customHeight="1" x14ac:dyDescent="0.2">
      <c r="A167" s="276"/>
      <c r="B167" s="277"/>
      <c r="C167" s="277"/>
    </row>
    <row r="168" spans="1:3" ht="13.5" customHeight="1" x14ac:dyDescent="0.2">
      <c r="A168" s="276"/>
      <c r="B168" s="277"/>
      <c r="C168" s="277"/>
    </row>
    <row r="169" spans="1:3" ht="13.5" customHeight="1" x14ac:dyDescent="0.2">
      <c r="A169" s="276"/>
      <c r="B169" s="277"/>
      <c r="C169" s="277"/>
    </row>
    <row r="170" spans="1:3" ht="13.5" customHeight="1" x14ac:dyDescent="0.2">
      <c r="A170" s="276"/>
      <c r="B170" s="277"/>
      <c r="C170" s="277"/>
    </row>
    <row r="171" spans="1:3" ht="13.5" customHeight="1" x14ac:dyDescent="0.2">
      <c r="A171" s="276"/>
      <c r="B171" s="277"/>
      <c r="C171" s="277"/>
    </row>
    <row r="172" spans="1:3" ht="13.5" customHeight="1" x14ac:dyDescent="0.2">
      <c r="A172" s="276"/>
      <c r="B172" s="277"/>
      <c r="C172" s="277"/>
    </row>
    <row r="173" spans="1:3" ht="13.5" customHeight="1" x14ac:dyDescent="0.2">
      <c r="A173" s="276"/>
      <c r="B173" s="277"/>
      <c r="C173" s="277"/>
    </row>
    <row r="174" spans="1:3" ht="13.5" customHeight="1" x14ac:dyDescent="0.2">
      <c r="A174" s="276"/>
      <c r="B174" s="277"/>
      <c r="C174" s="277"/>
    </row>
    <row r="175" spans="1:3" ht="13.5" customHeight="1" x14ac:dyDescent="0.2">
      <c r="A175" s="276"/>
      <c r="B175" s="277"/>
      <c r="C175" s="277"/>
    </row>
    <row r="176" spans="1:3" ht="13.5" customHeight="1" x14ac:dyDescent="0.2">
      <c r="A176" s="276"/>
      <c r="B176" s="277"/>
      <c r="C176" s="277"/>
    </row>
    <row r="177" spans="1:3" ht="13.5" customHeight="1" x14ac:dyDescent="0.2">
      <c r="A177" s="276"/>
      <c r="B177" s="277"/>
      <c r="C177" s="277"/>
    </row>
    <row r="178" spans="1:3" ht="13.5" customHeight="1" x14ac:dyDescent="0.2">
      <c r="A178" s="276"/>
      <c r="B178" s="277"/>
      <c r="C178" s="277"/>
    </row>
    <row r="179" spans="1:3" ht="13.5" customHeight="1" x14ac:dyDescent="0.2">
      <c r="A179" s="276"/>
      <c r="B179" s="277"/>
      <c r="C179" s="277"/>
    </row>
    <row r="180" spans="1:3" ht="13.5" customHeight="1" x14ac:dyDescent="0.2">
      <c r="A180" s="276"/>
      <c r="B180" s="277"/>
      <c r="C180" s="277"/>
    </row>
    <row r="181" spans="1:3" ht="13.5" customHeight="1" x14ac:dyDescent="0.2">
      <c r="A181" s="276"/>
      <c r="B181" s="277"/>
      <c r="C181" s="277"/>
    </row>
    <row r="182" spans="1:3" ht="13.5" customHeight="1" x14ac:dyDescent="0.2">
      <c r="A182" s="276"/>
      <c r="B182" s="277"/>
      <c r="C182" s="277"/>
    </row>
    <row r="183" spans="1:3" ht="13.5" customHeight="1" x14ac:dyDescent="0.2">
      <c r="A183" s="276"/>
      <c r="B183" s="277"/>
      <c r="C183" s="277"/>
    </row>
    <row r="184" spans="1:3" ht="13.5" customHeight="1" x14ac:dyDescent="0.2">
      <c r="A184" s="276"/>
      <c r="B184" s="277"/>
      <c r="C184" s="277"/>
    </row>
    <row r="185" spans="1:3" ht="13.5" customHeight="1" x14ac:dyDescent="0.2">
      <c r="A185" s="276"/>
      <c r="B185" s="277"/>
      <c r="C185" s="277"/>
    </row>
    <row r="186" spans="1:3" ht="13.5" customHeight="1" x14ac:dyDescent="0.2">
      <c r="A186" s="276"/>
      <c r="B186" s="277"/>
      <c r="C186" s="277"/>
    </row>
    <row r="187" spans="1:3" ht="13.5" customHeight="1" x14ac:dyDescent="0.2">
      <c r="A187" s="276"/>
      <c r="B187" s="277"/>
      <c r="C187" s="277"/>
    </row>
    <row r="188" spans="1:3" ht="13.5" customHeight="1" x14ac:dyDescent="0.2">
      <c r="A188" s="276"/>
      <c r="B188" s="277"/>
      <c r="C188" s="277"/>
    </row>
    <row r="189" spans="1:3" ht="13.5" customHeight="1" x14ac:dyDescent="0.2">
      <c r="A189" s="276"/>
      <c r="B189" s="277"/>
      <c r="C189" s="277"/>
    </row>
    <row r="190" spans="1:3" ht="13.5" customHeight="1" x14ac:dyDescent="0.2">
      <c r="A190" s="276"/>
      <c r="B190" s="277"/>
      <c r="C190" s="277"/>
    </row>
    <row r="191" spans="1:3" ht="13.5" customHeight="1" x14ac:dyDescent="0.2">
      <c r="A191" s="276"/>
      <c r="B191" s="277"/>
      <c r="C191" s="277"/>
    </row>
    <row r="192" spans="1:3" ht="13.5" customHeight="1" x14ac:dyDescent="0.2">
      <c r="A192" s="276"/>
      <c r="B192" s="277"/>
      <c r="C192" s="277"/>
    </row>
    <row r="193" spans="1:3" ht="13.5" customHeight="1" x14ac:dyDescent="0.2">
      <c r="A193" s="276"/>
      <c r="B193" s="277"/>
      <c r="C193" s="277"/>
    </row>
    <row r="194" spans="1:3" ht="13.5" customHeight="1" x14ac:dyDescent="0.2">
      <c r="A194" s="276"/>
      <c r="B194" s="277"/>
      <c r="C194" s="277"/>
    </row>
    <row r="195" spans="1:3" ht="13.5" customHeight="1" x14ac:dyDescent="0.2">
      <c r="A195" s="276"/>
      <c r="B195" s="277"/>
      <c r="C195" s="277"/>
    </row>
    <row r="196" spans="1:3" ht="13.5" customHeight="1" x14ac:dyDescent="0.2">
      <c r="A196" s="276"/>
      <c r="B196" s="277"/>
      <c r="C196" s="277"/>
    </row>
    <row r="197" spans="1:3" ht="13.5" customHeight="1" x14ac:dyDescent="0.2">
      <c r="A197" s="276"/>
      <c r="B197" s="277"/>
      <c r="C197" s="277"/>
    </row>
    <row r="198" spans="1:3" ht="13.5" customHeight="1" x14ac:dyDescent="0.2">
      <c r="A198" s="276"/>
      <c r="B198" s="277"/>
      <c r="C198" s="277"/>
    </row>
    <row r="199" spans="1:3" ht="13.5" customHeight="1" x14ac:dyDescent="0.2">
      <c r="A199" s="276"/>
      <c r="B199" s="277"/>
      <c r="C199" s="277"/>
    </row>
    <row r="200" spans="1:3" ht="13.5" customHeight="1" x14ac:dyDescent="0.2">
      <c r="A200" s="276"/>
      <c r="B200" s="277"/>
      <c r="C200" s="277"/>
    </row>
    <row r="201" spans="1:3" ht="13.5" customHeight="1" x14ac:dyDescent="0.2">
      <c r="A201" s="276"/>
      <c r="B201" s="277"/>
      <c r="C201" s="277"/>
    </row>
    <row r="202" spans="1:3" ht="13.5" customHeight="1" x14ac:dyDescent="0.2">
      <c r="A202" s="276"/>
      <c r="B202" s="277"/>
      <c r="C202" s="277"/>
    </row>
    <row r="203" spans="1:3" ht="13.5" customHeight="1" x14ac:dyDescent="0.2">
      <c r="A203" s="276"/>
      <c r="B203" s="277"/>
      <c r="C203" s="277"/>
    </row>
    <row r="204" spans="1:3" ht="13.5" customHeight="1" x14ac:dyDescent="0.2">
      <c r="A204" s="276"/>
      <c r="B204" s="277"/>
      <c r="C204" s="277"/>
    </row>
    <row r="205" spans="1:3" ht="13.5" customHeight="1" x14ac:dyDescent="0.2">
      <c r="A205" s="276"/>
      <c r="B205" s="277"/>
      <c r="C205" s="277"/>
    </row>
    <row r="206" spans="1:3" ht="13.5" customHeight="1" x14ac:dyDescent="0.2">
      <c r="A206" s="276"/>
      <c r="B206" s="277"/>
      <c r="C206" s="277"/>
    </row>
    <row r="207" spans="1:3" ht="13.5" customHeight="1" x14ac:dyDescent="0.2">
      <c r="A207" s="276"/>
      <c r="B207" s="277"/>
      <c r="C207" s="277"/>
    </row>
    <row r="208" spans="1:3" ht="13.5" customHeight="1" x14ac:dyDescent="0.2">
      <c r="A208" s="276"/>
      <c r="B208" s="277"/>
      <c r="C208" s="277"/>
    </row>
    <row r="209" spans="1:3" ht="13.5" customHeight="1" x14ac:dyDescent="0.2">
      <c r="A209" s="276"/>
      <c r="B209" s="277"/>
      <c r="C209" s="277"/>
    </row>
    <row r="210" spans="1:3" ht="13.5" customHeight="1" x14ac:dyDescent="0.2">
      <c r="A210" s="276"/>
      <c r="B210" s="277"/>
      <c r="C210" s="277"/>
    </row>
    <row r="211" spans="1:3" ht="13.5" customHeight="1" x14ac:dyDescent="0.2">
      <c r="A211" s="276"/>
      <c r="B211" s="277"/>
      <c r="C211" s="277"/>
    </row>
    <row r="212" spans="1:3" ht="13.5" customHeight="1" x14ac:dyDescent="0.2">
      <c r="A212" s="276"/>
      <c r="B212" s="277"/>
      <c r="C212" s="277"/>
    </row>
    <row r="213" spans="1:3" ht="13.5" customHeight="1" x14ac:dyDescent="0.2">
      <c r="A213" s="276"/>
      <c r="B213" s="277"/>
      <c r="C213" s="277"/>
    </row>
    <row r="214" spans="1:3" ht="13.5" customHeight="1" x14ac:dyDescent="0.2">
      <c r="A214" s="276"/>
      <c r="B214" s="277"/>
      <c r="C214" s="277"/>
    </row>
    <row r="215" spans="1:3" ht="13.5" customHeight="1" x14ac:dyDescent="0.2">
      <c r="A215" s="276"/>
      <c r="B215" s="277"/>
      <c r="C215" s="277"/>
    </row>
    <row r="216" spans="1:3" ht="13.5" customHeight="1" x14ac:dyDescent="0.2">
      <c r="A216" s="276"/>
      <c r="B216" s="277"/>
      <c r="C216" s="277"/>
    </row>
    <row r="217" spans="1:3" ht="13.5" customHeight="1" x14ac:dyDescent="0.2">
      <c r="A217" s="276"/>
      <c r="B217" s="277"/>
      <c r="C217" s="277"/>
    </row>
    <row r="218" spans="1:3" ht="13.5" customHeight="1" x14ac:dyDescent="0.2">
      <c r="A218" s="276"/>
      <c r="B218" s="277"/>
      <c r="C218" s="277"/>
    </row>
    <row r="219" spans="1:3" ht="13.5" customHeight="1" x14ac:dyDescent="0.2">
      <c r="A219" s="276"/>
      <c r="B219" s="277"/>
      <c r="C219" s="277"/>
    </row>
    <row r="220" spans="1:3" ht="13.5" customHeight="1" x14ac:dyDescent="0.2">
      <c r="A220" s="276"/>
      <c r="B220" s="277"/>
      <c r="C220" s="277"/>
    </row>
    <row r="221" spans="1:3" ht="13.5" customHeight="1" x14ac:dyDescent="0.2">
      <c r="A221" s="276"/>
      <c r="B221" s="277"/>
      <c r="C221" s="277"/>
    </row>
    <row r="222" spans="1:3" ht="13.5" customHeight="1" x14ac:dyDescent="0.2">
      <c r="A222" s="276"/>
      <c r="B222" s="277"/>
      <c r="C222" s="277"/>
    </row>
    <row r="223" spans="1:3" ht="13.5" customHeight="1" x14ac:dyDescent="0.2">
      <c r="A223" s="276"/>
      <c r="B223" s="277"/>
      <c r="C223" s="277"/>
    </row>
    <row r="224" spans="1:3" ht="13.5" customHeight="1" x14ac:dyDescent="0.2">
      <c r="A224" s="276"/>
      <c r="B224" s="277"/>
      <c r="C224" s="277"/>
    </row>
    <row r="225" spans="1:3" ht="13.5" customHeight="1" x14ac:dyDescent="0.2">
      <c r="A225" s="276"/>
      <c r="B225" s="277"/>
      <c r="C225" s="277"/>
    </row>
    <row r="226" spans="1:3" ht="13.5" customHeight="1" x14ac:dyDescent="0.2">
      <c r="A226" s="276"/>
      <c r="B226" s="277"/>
      <c r="C226" s="277"/>
    </row>
    <row r="227" spans="1:3" ht="13.5" customHeight="1" x14ac:dyDescent="0.2">
      <c r="A227" s="276"/>
      <c r="B227" s="277"/>
      <c r="C227" s="277"/>
    </row>
    <row r="228" spans="1:3" ht="13.5" customHeight="1" x14ac:dyDescent="0.2">
      <c r="A228" s="276"/>
      <c r="B228" s="277"/>
      <c r="C228" s="277"/>
    </row>
    <row r="229" spans="1:3" ht="13.5" customHeight="1" x14ac:dyDescent="0.2">
      <c r="A229" s="276"/>
      <c r="B229" s="277"/>
      <c r="C229" s="277"/>
    </row>
    <row r="230" spans="1:3" ht="13.5" customHeight="1" x14ac:dyDescent="0.2">
      <c r="A230" s="276"/>
      <c r="B230" s="277"/>
      <c r="C230" s="277"/>
    </row>
    <row r="231" spans="1:3" ht="13.5" customHeight="1" x14ac:dyDescent="0.2">
      <c r="A231" s="276"/>
      <c r="B231" s="277"/>
      <c r="C231" s="277"/>
    </row>
    <row r="232" spans="1:3" ht="13.5" customHeight="1" x14ac:dyDescent="0.2">
      <c r="A232" s="276"/>
      <c r="B232" s="277"/>
      <c r="C232" s="277"/>
    </row>
    <row r="233" spans="1:3" ht="13.5" customHeight="1" x14ac:dyDescent="0.2">
      <c r="A233" s="276"/>
      <c r="B233" s="277"/>
      <c r="C233" s="277"/>
    </row>
    <row r="234" spans="1:3" ht="13.5" customHeight="1" x14ac:dyDescent="0.2">
      <c r="A234" s="276"/>
      <c r="B234" s="277"/>
      <c r="C234" s="277"/>
    </row>
    <row r="235" spans="1:3" ht="13.5" customHeight="1" x14ac:dyDescent="0.2">
      <c r="A235" s="276"/>
      <c r="B235" s="277"/>
      <c r="C235" s="277"/>
    </row>
    <row r="236" spans="1:3" ht="13.5" customHeight="1" x14ac:dyDescent="0.2">
      <c r="A236" s="276"/>
      <c r="B236" s="277"/>
      <c r="C236" s="277"/>
    </row>
    <row r="237" spans="1:3" ht="13.5" customHeight="1" x14ac:dyDescent="0.2">
      <c r="A237" s="276"/>
      <c r="B237" s="277"/>
      <c r="C237" s="277"/>
    </row>
    <row r="238" spans="1:3" ht="13.5" customHeight="1" x14ac:dyDescent="0.2">
      <c r="A238" s="276"/>
      <c r="B238" s="277"/>
      <c r="C238" s="277"/>
    </row>
    <row r="239" spans="1:3" ht="13.5" customHeight="1" x14ac:dyDescent="0.2">
      <c r="A239" s="276"/>
      <c r="B239" s="277"/>
      <c r="C239" s="277"/>
    </row>
    <row r="240" spans="1:3" ht="13.5" customHeight="1" x14ac:dyDescent="0.2">
      <c r="A240" s="276"/>
      <c r="B240" s="277"/>
      <c r="C240" s="277"/>
    </row>
    <row r="241" spans="1:3" ht="13.5" customHeight="1" x14ac:dyDescent="0.2">
      <c r="A241" s="276"/>
      <c r="B241" s="277"/>
      <c r="C241" s="277"/>
    </row>
    <row r="242" spans="1:3" ht="13.5" customHeight="1" x14ac:dyDescent="0.2">
      <c r="A242" s="276"/>
      <c r="B242" s="277"/>
      <c r="C242" s="277"/>
    </row>
    <row r="243" spans="1:3" ht="13.5" customHeight="1" x14ac:dyDescent="0.2">
      <c r="A243" s="276"/>
      <c r="B243" s="277"/>
      <c r="C243" s="277"/>
    </row>
    <row r="244" spans="1:3" ht="13.5" customHeight="1" x14ac:dyDescent="0.2">
      <c r="A244" s="276"/>
      <c r="B244" s="277"/>
      <c r="C244" s="277"/>
    </row>
    <row r="245" spans="1:3" ht="13.5" customHeight="1" x14ac:dyDescent="0.2">
      <c r="A245" s="276"/>
      <c r="B245" s="277"/>
      <c r="C245" s="277"/>
    </row>
    <row r="246" spans="1:3" ht="13.5" customHeight="1" x14ac:dyDescent="0.2">
      <c r="A246" s="276"/>
      <c r="B246" s="277"/>
      <c r="C246" s="277"/>
    </row>
    <row r="247" spans="1:3" ht="13.5" customHeight="1" x14ac:dyDescent="0.2">
      <c r="A247" s="276"/>
      <c r="B247" s="277"/>
      <c r="C247" s="277"/>
    </row>
    <row r="248" spans="1:3" ht="13.5" customHeight="1" x14ac:dyDescent="0.2">
      <c r="A248" s="276"/>
      <c r="B248" s="277"/>
      <c r="C248" s="277"/>
    </row>
    <row r="249" spans="1:3" ht="13.5" customHeight="1" x14ac:dyDescent="0.2">
      <c r="A249" s="276"/>
      <c r="B249" s="277"/>
      <c r="C249" s="277"/>
    </row>
    <row r="250" spans="1:3" ht="13.5" customHeight="1" x14ac:dyDescent="0.2">
      <c r="A250" s="276"/>
      <c r="B250" s="277"/>
      <c r="C250" s="277"/>
    </row>
    <row r="251" spans="1:3" ht="13.5" customHeight="1" x14ac:dyDescent="0.2">
      <c r="A251" s="276"/>
      <c r="B251" s="277"/>
      <c r="C251" s="277"/>
    </row>
    <row r="252" spans="1:3" ht="13.5" customHeight="1" x14ac:dyDescent="0.2">
      <c r="A252" s="276"/>
      <c r="B252" s="277"/>
      <c r="C252" s="277"/>
    </row>
    <row r="253" spans="1:3" ht="13.5" customHeight="1" x14ac:dyDescent="0.2">
      <c r="A253" s="276"/>
      <c r="B253" s="277"/>
      <c r="C253" s="277"/>
    </row>
    <row r="254" spans="1:3" ht="13.5" customHeight="1" x14ac:dyDescent="0.2">
      <c r="A254" s="276"/>
      <c r="B254" s="277"/>
      <c r="C254" s="277"/>
    </row>
    <row r="255" spans="1:3" ht="13.5" customHeight="1" x14ac:dyDescent="0.2">
      <c r="A255" s="276"/>
      <c r="B255" s="277"/>
      <c r="C255" s="277"/>
    </row>
    <row r="256" spans="1:3" ht="13.5" customHeight="1" x14ac:dyDescent="0.2">
      <c r="A256" s="276"/>
      <c r="B256" s="277"/>
      <c r="C256" s="277"/>
    </row>
    <row r="257" spans="1:3" ht="13.5" customHeight="1" x14ac:dyDescent="0.2">
      <c r="A257" s="276"/>
      <c r="B257" s="277"/>
      <c r="C257" s="277"/>
    </row>
    <row r="258" spans="1:3" ht="13.5" customHeight="1" x14ac:dyDescent="0.2">
      <c r="A258" s="276"/>
      <c r="B258" s="277"/>
      <c r="C258" s="277"/>
    </row>
    <row r="259" spans="1:3" ht="13.5" customHeight="1" x14ac:dyDescent="0.2">
      <c r="A259" s="276"/>
      <c r="B259" s="277"/>
      <c r="C259" s="277"/>
    </row>
    <row r="260" spans="1:3" ht="13.5" customHeight="1" x14ac:dyDescent="0.2">
      <c r="A260" s="276"/>
      <c r="B260" s="277"/>
      <c r="C260" s="277"/>
    </row>
    <row r="261" spans="1:3" ht="13.5" customHeight="1" x14ac:dyDescent="0.2">
      <c r="A261" s="276"/>
      <c r="B261" s="277"/>
      <c r="C261" s="277"/>
    </row>
    <row r="262" spans="1:3" ht="13.5" customHeight="1" x14ac:dyDescent="0.2">
      <c r="A262" s="276"/>
      <c r="B262" s="277"/>
      <c r="C262" s="277"/>
    </row>
    <row r="263" spans="1:3" ht="13.5" customHeight="1" x14ac:dyDescent="0.2">
      <c r="A263" s="276"/>
      <c r="B263" s="277"/>
      <c r="C263" s="277"/>
    </row>
    <row r="264" spans="1:3" ht="13.5" customHeight="1" x14ac:dyDescent="0.2">
      <c r="A264" s="276"/>
      <c r="B264" s="277"/>
      <c r="C264" s="277"/>
    </row>
    <row r="265" spans="1:3" ht="13.5" customHeight="1" x14ac:dyDescent="0.2">
      <c r="A265" s="276"/>
      <c r="B265" s="277"/>
      <c r="C265" s="277"/>
    </row>
    <row r="266" spans="1:3" ht="13.5" customHeight="1" x14ac:dyDescent="0.2">
      <c r="A266" s="276"/>
      <c r="B266" s="277"/>
      <c r="C266" s="277"/>
    </row>
    <row r="267" spans="1:3" ht="13.5" customHeight="1" x14ac:dyDescent="0.2">
      <c r="A267" s="276"/>
      <c r="B267" s="277"/>
      <c r="C267" s="277"/>
    </row>
    <row r="268" spans="1:3" ht="13.5" customHeight="1" x14ac:dyDescent="0.2">
      <c r="A268" s="276"/>
      <c r="B268" s="277"/>
      <c r="C268" s="277"/>
    </row>
    <row r="269" spans="1:3" ht="13.5" customHeight="1" x14ac:dyDescent="0.2">
      <c r="A269" s="276"/>
      <c r="B269" s="277"/>
      <c r="C269" s="277"/>
    </row>
    <row r="270" spans="1:3" ht="13.5" customHeight="1" x14ac:dyDescent="0.2">
      <c r="A270" s="276"/>
      <c r="B270" s="277"/>
      <c r="C270" s="277"/>
    </row>
    <row r="271" spans="1:3" ht="13.5" customHeight="1" x14ac:dyDescent="0.2">
      <c r="A271" s="276"/>
      <c r="B271" s="277"/>
      <c r="C271" s="277"/>
    </row>
    <row r="272" spans="1:3" ht="13.5" customHeight="1" x14ac:dyDescent="0.2">
      <c r="A272" s="276"/>
      <c r="B272" s="277"/>
      <c r="C272" s="277"/>
    </row>
    <row r="273" spans="1:3" ht="13.5" customHeight="1" x14ac:dyDescent="0.2">
      <c r="A273" s="276"/>
      <c r="B273" s="277"/>
      <c r="C273" s="277"/>
    </row>
    <row r="274" spans="1:3" ht="13.5" customHeight="1" x14ac:dyDescent="0.2">
      <c r="A274" s="276"/>
      <c r="B274" s="277"/>
      <c r="C274" s="277"/>
    </row>
    <row r="275" spans="1:3" ht="13.5" customHeight="1" x14ac:dyDescent="0.2">
      <c r="A275" s="276"/>
      <c r="B275" s="277"/>
      <c r="C275" s="277"/>
    </row>
    <row r="276" spans="1:3" ht="13.5" customHeight="1" x14ac:dyDescent="0.2">
      <c r="A276" s="276"/>
      <c r="B276" s="277"/>
      <c r="C276" s="277"/>
    </row>
    <row r="277" spans="1:3" ht="13.5" customHeight="1" x14ac:dyDescent="0.2">
      <c r="A277" s="276"/>
      <c r="B277" s="277"/>
      <c r="C277" s="277"/>
    </row>
    <row r="278" spans="1:3" ht="13.5" customHeight="1" x14ac:dyDescent="0.2">
      <c r="A278" s="276"/>
      <c r="B278" s="277"/>
      <c r="C278" s="277"/>
    </row>
    <row r="279" spans="1:3" ht="13.5" customHeight="1" x14ac:dyDescent="0.2">
      <c r="A279" s="276"/>
      <c r="B279" s="277"/>
      <c r="C279" s="277"/>
    </row>
    <row r="280" spans="1:3" ht="13.5" customHeight="1" x14ac:dyDescent="0.2">
      <c r="A280" s="276"/>
      <c r="B280" s="277"/>
      <c r="C280" s="277"/>
    </row>
    <row r="281" spans="1:3" ht="13.5" customHeight="1" x14ac:dyDescent="0.2">
      <c r="A281" s="276"/>
      <c r="B281" s="277"/>
      <c r="C281" s="277"/>
    </row>
    <row r="282" spans="1:3" ht="13.5" customHeight="1" x14ac:dyDescent="0.2">
      <c r="A282" s="276"/>
      <c r="B282" s="277"/>
      <c r="C282" s="277"/>
    </row>
    <row r="283" spans="1:3" ht="13.5" customHeight="1" x14ac:dyDescent="0.2">
      <c r="A283" s="276"/>
      <c r="B283" s="277"/>
      <c r="C283" s="277"/>
    </row>
    <row r="284" spans="1:3" ht="13.5" customHeight="1" x14ac:dyDescent="0.2">
      <c r="A284" s="276"/>
      <c r="B284" s="277"/>
      <c r="C284" s="277"/>
    </row>
    <row r="285" spans="1:3" ht="13.5" customHeight="1" x14ac:dyDescent="0.2">
      <c r="A285" s="276"/>
      <c r="B285" s="277"/>
      <c r="C285" s="277"/>
    </row>
    <row r="286" spans="1:3" ht="13.5" customHeight="1" x14ac:dyDescent="0.2">
      <c r="A286" s="276"/>
      <c r="B286" s="277"/>
      <c r="C286" s="277"/>
    </row>
    <row r="287" spans="1:3" ht="13.5" customHeight="1" x14ac:dyDescent="0.2">
      <c r="A287" s="276"/>
      <c r="B287" s="277"/>
      <c r="C287" s="277"/>
    </row>
    <row r="288" spans="1:3" ht="13.5" customHeight="1" x14ac:dyDescent="0.2">
      <c r="A288" s="276"/>
      <c r="B288" s="277"/>
      <c r="C288" s="277"/>
    </row>
    <row r="289" spans="1:3" ht="13.5" customHeight="1" x14ac:dyDescent="0.2">
      <c r="A289" s="276"/>
      <c r="B289" s="277"/>
      <c r="C289" s="277"/>
    </row>
    <row r="290" spans="1:3" ht="13.5" customHeight="1" x14ac:dyDescent="0.2">
      <c r="A290" s="276"/>
      <c r="B290" s="277"/>
      <c r="C290" s="277"/>
    </row>
    <row r="291" spans="1:3" ht="13.5" customHeight="1" x14ac:dyDescent="0.2">
      <c r="A291" s="276"/>
      <c r="B291" s="277"/>
      <c r="C291" s="277"/>
    </row>
    <row r="292" spans="1:3" ht="13.5" customHeight="1" x14ac:dyDescent="0.2">
      <c r="A292" s="276"/>
      <c r="B292" s="277"/>
      <c r="C292" s="277"/>
    </row>
    <row r="293" spans="1:3" ht="13.5" customHeight="1" x14ac:dyDescent="0.2">
      <c r="A293" s="276"/>
      <c r="B293" s="277"/>
      <c r="C293" s="277"/>
    </row>
    <row r="294" spans="1:3" ht="13.5" customHeight="1" x14ac:dyDescent="0.2">
      <c r="A294" s="276"/>
      <c r="B294" s="277"/>
      <c r="C294" s="283"/>
    </row>
    <row r="295" spans="1:3" ht="13.5" customHeight="1" x14ac:dyDescent="0.2">
      <c r="A295" s="276"/>
      <c r="B295" s="277"/>
      <c r="C295" s="277"/>
    </row>
    <row r="296" spans="1:3" ht="13.5" customHeight="1" x14ac:dyDescent="0.2">
      <c r="A296" s="276"/>
      <c r="B296" s="277"/>
      <c r="C296" s="277"/>
    </row>
    <row r="297" spans="1:3" ht="13.5" customHeight="1" x14ac:dyDescent="0.2">
      <c r="A297" s="276"/>
      <c r="B297" s="277"/>
      <c r="C297" s="277"/>
    </row>
    <row r="298" spans="1:3" ht="13.5" customHeight="1" x14ac:dyDescent="0.2">
      <c r="A298" s="276"/>
      <c r="B298" s="277"/>
      <c r="C298" s="277"/>
    </row>
    <row r="299" spans="1:3" ht="13.5" customHeight="1" x14ac:dyDescent="0.2">
      <c r="A299" s="276"/>
      <c r="B299" s="277"/>
      <c r="C299" s="277"/>
    </row>
    <row r="300" spans="1:3" ht="13.5" customHeight="1" x14ac:dyDescent="0.2">
      <c r="A300" s="276"/>
      <c r="B300" s="277"/>
      <c r="C300" s="277"/>
    </row>
    <row r="301" spans="1:3" ht="13.5" customHeight="1" x14ac:dyDescent="0.2">
      <c r="A301" s="276"/>
      <c r="B301" s="277"/>
      <c r="C301" s="277"/>
    </row>
    <row r="302" spans="1:3" ht="13.5" customHeight="1" x14ac:dyDescent="0.2">
      <c r="A302" s="276"/>
      <c r="B302" s="277"/>
      <c r="C302" s="277"/>
    </row>
    <row r="303" spans="1:3" ht="13.5" customHeight="1" x14ac:dyDescent="0.2">
      <c r="A303" s="276"/>
      <c r="B303" s="277"/>
      <c r="C303" s="277"/>
    </row>
    <row r="304" spans="1:3" ht="13.5" customHeight="1" x14ac:dyDescent="0.2">
      <c r="A304" s="276"/>
      <c r="B304" s="277"/>
      <c r="C304" s="277"/>
    </row>
    <row r="305" spans="1:3" ht="13.5" customHeight="1" x14ac:dyDescent="0.2">
      <c r="A305" s="276"/>
      <c r="B305" s="277"/>
      <c r="C305" s="277"/>
    </row>
    <row r="306" spans="1:3" ht="13.5" customHeight="1" x14ac:dyDescent="0.2">
      <c r="A306" s="276"/>
      <c r="B306" s="277"/>
      <c r="C306" s="277"/>
    </row>
    <row r="307" spans="1:3" ht="13.5" customHeight="1" x14ac:dyDescent="0.2">
      <c r="A307" s="276"/>
      <c r="B307" s="277"/>
      <c r="C307" s="277"/>
    </row>
    <row r="308" spans="1:3" ht="13.5" customHeight="1" x14ac:dyDescent="0.2">
      <c r="A308" s="276"/>
      <c r="B308" s="277"/>
      <c r="C308" s="277"/>
    </row>
    <row r="309" spans="1:3" ht="13.5" customHeight="1" x14ac:dyDescent="0.2">
      <c r="A309" s="276"/>
      <c r="B309" s="277"/>
      <c r="C309" s="277"/>
    </row>
  </sheetData>
  <sheetProtection password="CF6B"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CA303"/>
  <sheetViews>
    <sheetView workbookViewId="0"/>
  </sheetViews>
  <sheetFormatPr defaultRowHeight="13.5" customHeight="1" x14ac:dyDescent="0.2"/>
  <cols>
    <col min="1" max="1" width="26" customWidth="1"/>
    <col min="2" max="2" width="63.85546875" bestFit="1" customWidth="1"/>
    <col min="3" max="3" width="72.42578125" bestFit="1" customWidth="1"/>
    <col min="4" max="4" width="50.85546875" customWidth="1"/>
    <col min="5" max="5" width="41.85546875" customWidth="1"/>
    <col min="6" max="6" width="34.42578125" bestFit="1" customWidth="1"/>
    <col min="7" max="8" width="64" bestFit="1" customWidth="1"/>
    <col min="9" max="9" width="68.140625" bestFit="1" customWidth="1"/>
    <col min="10" max="10" width="70.85546875" bestFit="1" customWidth="1"/>
    <col min="11" max="11" width="72.140625" customWidth="1"/>
    <col min="12" max="12" width="69.85546875" bestFit="1" customWidth="1"/>
    <col min="13" max="13" width="69.85546875" customWidth="1"/>
    <col min="14" max="14" width="67.42578125" bestFit="1" customWidth="1"/>
    <col min="15" max="17" width="67.42578125" customWidth="1"/>
    <col min="18" max="18" width="70.85546875" bestFit="1" customWidth="1"/>
    <col min="19" max="23" width="67.42578125" customWidth="1"/>
    <col min="24" max="24" width="72.42578125" bestFit="1" customWidth="1"/>
    <col min="25" max="26" width="67.42578125" customWidth="1"/>
    <col min="27" max="27" width="49.42578125" bestFit="1" customWidth="1"/>
    <col min="28" max="28" width="49.42578125" customWidth="1"/>
    <col min="29" max="29" width="51.140625" bestFit="1" customWidth="1"/>
    <col min="30" max="31" width="51.140625" customWidth="1"/>
    <col min="32" max="32" width="63.140625" bestFit="1" customWidth="1"/>
    <col min="33" max="33" width="66.140625" bestFit="1" customWidth="1"/>
    <col min="34" max="34" width="51.140625" customWidth="1"/>
    <col min="35" max="35" width="72.42578125" bestFit="1" customWidth="1"/>
    <col min="36" max="71" width="72.42578125" customWidth="1"/>
    <col min="72" max="72" width="72.42578125" bestFit="1" customWidth="1"/>
    <col min="73" max="73" width="23.42578125" bestFit="1" customWidth="1"/>
    <col min="74" max="74" width="68.85546875" bestFit="1" customWidth="1"/>
    <col min="75" max="75" width="23.42578125" bestFit="1" customWidth="1"/>
    <col min="76" max="76" width="68.85546875" bestFit="1" customWidth="1"/>
    <col min="77" max="77" width="23.42578125" bestFit="1" customWidth="1"/>
    <col min="78" max="78" width="68.85546875" bestFit="1" customWidth="1"/>
    <col min="79" max="79" width="23.42578125" bestFit="1" customWidth="1"/>
  </cols>
  <sheetData>
    <row r="1" spans="1:79" ht="13.5" customHeight="1" x14ac:dyDescent="0.2">
      <c r="AE1" s="276"/>
      <c r="AF1" s="276"/>
      <c r="AG1" s="276"/>
      <c r="AH1" s="276"/>
    </row>
    <row r="2" spans="1:79" ht="13.5" customHeight="1" x14ac:dyDescent="0.2">
      <c r="A2" s="276"/>
      <c r="B2" s="276"/>
      <c r="C2" s="276"/>
      <c r="D2" s="276"/>
      <c r="E2" s="276"/>
      <c r="F2" s="276"/>
      <c r="G2" s="276"/>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7"/>
      <c r="BF2" s="277"/>
      <c r="BG2" s="277"/>
      <c r="BH2" s="277"/>
      <c r="BI2" s="277"/>
      <c r="BJ2" s="277"/>
      <c r="BK2" s="277"/>
      <c r="BL2" s="277"/>
      <c r="BM2" s="277"/>
      <c r="BN2" s="277"/>
      <c r="BO2" s="277"/>
      <c r="BP2" s="277"/>
      <c r="BQ2" s="277"/>
      <c r="BR2" s="277"/>
      <c r="BS2" s="277"/>
      <c r="BT2" s="277"/>
      <c r="BU2" s="281"/>
      <c r="BV2" s="277"/>
      <c r="BW2" s="281"/>
      <c r="BX2" s="277"/>
      <c r="BY2" s="281"/>
      <c r="BZ2" s="277"/>
      <c r="CA2" s="281"/>
    </row>
    <row r="3" spans="1:79" ht="13.5" customHeight="1" x14ac:dyDescent="0.2">
      <c r="B3" s="944" t="s">
        <v>847</v>
      </c>
      <c r="C3" s="944" t="s">
        <v>829</v>
      </c>
      <c r="D3" s="944" t="s">
        <v>830</v>
      </c>
      <c r="E3" s="944" t="s">
        <v>828</v>
      </c>
      <c r="F3" s="944" t="s">
        <v>224</v>
      </c>
      <c r="G3" s="944" t="s">
        <v>831</v>
      </c>
      <c r="H3" s="944" t="s">
        <v>832</v>
      </c>
      <c r="I3" s="944" t="s">
        <v>849</v>
      </c>
      <c r="J3" s="944" t="s">
        <v>846</v>
      </c>
      <c r="K3" s="944" t="s">
        <v>845</v>
      </c>
      <c r="L3" s="944" t="s">
        <v>833</v>
      </c>
      <c r="M3" s="944" t="s">
        <v>433</v>
      </c>
      <c r="N3" s="944" t="s">
        <v>844</v>
      </c>
      <c r="O3" s="944" t="s">
        <v>843</v>
      </c>
      <c r="P3" s="944" t="s">
        <v>834</v>
      </c>
      <c r="Q3" s="945" t="s">
        <v>842</v>
      </c>
      <c r="R3" s="944" t="s">
        <v>841</v>
      </c>
      <c r="S3" s="944" t="s">
        <v>840</v>
      </c>
      <c r="T3" s="945" t="s">
        <v>835</v>
      </c>
      <c r="U3" s="944" t="s">
        <v>848</v>
      </c>
      <c r="V3" s="944" t="s">
        <v>839</v>
      </c>
      <c r="W3" s="944" t="s">
        <v>836</v>
      </c>
      <c r="X3" s="944" t="s">
        <v>838</v>
      </c>
      <c r="Y3" s="944" t="s">
        <v>837</v>
      </c>
      <c r="Z3" s="944" t="s">
        <v>982</v>
      </c>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V3" s="277"/>
      <c r="BX3" s="277"/>
      <c r="BZ3" s="277"/>
    </row>
    <row r="4" spans="1:79" ht="13.5" customHeight="1" x14ac:dyDescent="0.2">
      <c r="A4" s="276"/>
      <c r="B4" s="946" t="s">
        <v>366</v>
      </c>
      <c r="C4" s="947" t="s">
        <v>371</v>
      </c>
      <c r="D4" s="947" t="s">
        <v>377</v>
      </c>
      <c r="E4" s="947" t="s">
        <v>388</v>
      </c>
      <c r="F4" s="947" t="s">
        <v>390</v>
      </c>
      <c r="G4" s="948" t="s">
        <v>395</v>
      </c>
      <c r="H4" s="948" t="s">
        <v>399</v>
      </c>
      <c r="I4" s="948" t="s">
        <v>404</v>
      </c>
      <c r="J4" s="948" t="s">
        <v>407</v>
      </c>
      <c r="K4" s="948" t="s">
        <v>412</v>
      </c>
      <c r="L4" s="948" t="s">
        <v>420</v>
      </c>
      <c r="M4" s="948" t="s">
        <v>434</v>
      </c>
      <c r="N4" s="948" t="s">
        <v>443</v>
      </c>
      <c r="O4" s="948" t="s">
        <v>456</v>
      </c>
      <c r="P4" s="948" t="s">
        <v>494</v>
      </c>
      <c r="Q4" s="948" t="s">
        <v>466</v>
      </c>
      <c r="R4" s="948" t="s">
        <v>470</v>
      </c>
      <c r="S4" s="948" t="s">
        <v>472</v>
      </c>
      <c r="T4" s="948" t="s">
        <v>478</v>
      </c>
      <c r="U4" s="948" t="s">
        <v>483</v>
      </c>
      <c r="V4" s="948" t="s">
        <v>486</v>
      </c>
      <c r="W4" s="948" t="s">
        <v>490</v>
      </c>
      <c r="X4" s="948" t="s">
        <v>493</v>
      </c>
      <c r="Y4" s="948" t="s">
        <v>500</v>
      </c>
      <c r="Z4" s="949" t="s">
        <v>506</v>
      </c>
      <c r="AA4" s="277"/>
      <c r="AB4" s="277"/>
      <c r="AC4" s="277"/>
      <c r="AD4" s="277"/>
      <c r="AE4" s="277"/>
      <c r="AF4" s="277"/>
      <c r="AG4" s="277"/>
      <c r="AH4" s="277"/>
      <c r="AI4" s="277"/>
      <c r="AJ4" s="277"/>
      <c r="AK4" s="277"/>
      <c r="AL4" s="277"/>
      <c r="AM4" s="277"/>
      <c r="AN4" s="277"/>
      <c r="AO4" s="277"/>
      <c r="AP4" s="277"/>
      <c r="AQ4" s="277"/>
      <c r="AR4" s="277"/>
      <c r="AS4" s="277"/>
      <c r="AT4" s="277"/>
      <c r="AU4" s="277"/>
      <c r="AV4" s="277"/>
      <c r="AW4" s="277"/>
      <c r="AX4" s="277"/>
      <c r="AY4" s="277"/>
      <c r="AZ4" s="277"/>
      <c r="BA4" s="277"/>
      <c r="BB4" s="277"/>
      <c r="BC4" s="277"/>
      <c r="BD4" s="277"/>
      <c r="BE4" s="277"/>
      <c r="BF4" s="277"/>
      <c r="BG4" s="277"/>
      <c r="BH4" s="277"/>
      <c r="BI4" s="277"/>
      <c r="BJ4" s="277"/>
      <c r="BK4" s="277"/>
      <c r="BL4" s="277"/>
      <c r="BM4" s="277"/>
      <c r="BN4" s="277"/>
      <c r="BO4" s="277"/>
      <c r="BP4" s="277"/>
      <c r="BQ4" s="277"/>
      <c r="BR4" s="277"/>
      <c r="BS4" s="277"/>
      <c r="BT4" s="277"/>
      <c r="BV4" s="277"/>
      <c r="BX4" s="277"/>
      <c r="BZ4" s="277"/>
    </row>
    <row r="5" spans="1:79" ht="13.5" customHeight="1" x14ac:dyDescent="0.2">
      <c r="A5" s="276"/>
      <c r="B5" s="947" t="s">
        <v>367</v>
      </c>
      <c r="C5" s="947" t="s">
        <v>372</v>
      </c>
      <c r="D5" s="947" t="s">
        <v>378</v>
      </c>
      <c r="E5" s="947" t="s">
        <v>33</v>
      </c>
      <c r="F5" s="947" t="s">
        <v>391</v>
      </c>
      <c r="G5" s="948" t="s">
        <v>397</v>
      </c>
      <c r="H5" s="948" t="s">
        <v>400</v>
      </c>
      <c r="I5" s="948" t="s">
        <v>405</v>
      </c>
      <c r="J5" s="948" t="s">
        <v>408</v>
      </c>
      <c r="K5" s="948" t="s">
        <v>413</v>
      </c>
      <c r="L5" s="948" t="s">
        <v>429</v>
      </c>
      <c r="M5" s="948" t="s">
        <v>435</v>
      </c>
      <c r="N5" s="948" t="s">
        <v>444</v>
      </c>
      <c r="O5" s="948" t="s">
        <v>458</v>
      </c>
      <c r="P5" s="948" t="s">
        <v>495</v>
      </c>
      <c r="Q5" s="948" t="s">
        <v>467</v>
      </c>
      <c r="R5" s="948" t="s">
        <v>480</v>
      </c>
      <c r="S5" s="948" t="s">
        <v>473</v>
      </c>
      <c r="T5" s="948" t="s">
        <v>479</v>
      </c>
      <c r="U5" s="948" t="s">
        <v>484</v>
      </c>
      <c r="V5" s="948" t="s">
        <v>488</v>
      </c>
      <c r="W5" s="948" t="s">
        <v>491</v>
      </c>
      <c r="X5" s="948"/>
      <c r="Y5" s="948" t="s">
        <v>502</v>
      </c>
      <c r="Z5" s="2"/>
      <c r="AA5" s="277"/>
      <c r="AB5" s="277"/>
      <c r="AD5" s="277"/>
      <c r="AE5" s="277"/>
      <c r="AF5" s="277"/>
      <c r="AG5" s="277"/>
      <c r="AH5" s="277"/>
      <c r="AI5" s="277"/>
      <c r="AJ5" s="277"/>
      <c r="AK5" s="277"/>
      <c r="AL5" s="277"/>
      <c r="AM5" s="277"/>
      <c r="AN5" s="277"/>
      <c r="AO5" s="277"/>
      <c r="AP5" s="277"/>
      <c r="AQ5" s="277"/>
      <c r="AR5" s="277"/>
      <c r="AS5" s="277"/>
      <c r="AT5" s="277"/>
      <c r="AV5" s="277"/>
      <c r="AW5" s="277"/>
      <c r="AX5" s="277"/>
      <c r="AY5" s="277"/>
      <c r="AZ5" s="277"/>
      <c r="BA5" s="277"/>
      <c r="BB5" s="277"/>
      <c r="BC5" s="277"/>
      <c r="BD5" s="277"/>
      <c r="BE5" s="277"/>
      <c r="BF5" s="277"/>
      <c r="BG5" s="277"/>
      <c r="BH5" s="277"/>
      <c r="BI5" s="277"/>
      <c r="BJ5" s="277"/>
      <c r="BK5" s="277"/>
      <c r="BL5" s="277"/>
      <c r="BM5" s="277"/>
      <c r="BN5" s="277"/>
      <c r="BO5" s="277"/>
      <c r="BP5" s="277"/>
      <c r="BQ5" s="277"/>
      <c r="BR5" s="277"/>
      <c r="BS5" s="277"/>
      <c r="BT5" s="277"/>
      <c r="BV5" s="277"/>
      <c r="BX5" s="277"/>
      <c r="BZ5" s="277"/>
    </row>
    <row r="6" spans="1:79" ht="13.5" customHeight="1" x14ac:dyDescent="0.2">
      <c r="A6" s="276"/>
      <c r="B6" s="947" t="s">
        <v>368</v>
      </c>
      <c r="C6" s="947" t="s">
        <v>373</v>
      </c>
      <c r="D6" s="947" t="s">
        <v>379</v>
      </c>
      <c r="E6" s="947" t="s">
        <v>32</v>
      </c>
      <c r="F6" s="947" t="s">
        <v>392</v>
      </c>
      <c r="G6" s="948" t="s">
        <v>414</v>
      </c>
      <c r="H6" s="948" t="s">
        <v>401</v>
      </c>
      <c r="I6" s="948" t="s">
        <v>421</v>
      </c>
      <c r="J6" s="948" t="s">
        <v>409</v>
      </c>
      <c r="K6" s="948" t="s">
        <v>424</v>
      </c>
      <c r="L6" s="948" t="s">
        <v>430</v>
      </c>
      <c r="M6" s="948" t="s">
        <v>436</v>
      </c>
      <c r="N6" s="948" t="s">
        <v>445</v>
      </c>
      <c r="O6" s="948" t="s">
        <v>459</v>
      </c>
      <c r="P6" s="948" t="s">
        <v>496</v>
      </c>
      <c r="Q6" s="948" t="s">
        <v>468</v>
      </c>
      <c r="R6" s="948" t="s">
        <v>481</v>
      </c>
      <c r="S6" s="948" t="s">
        <v>474</v>
      </c>
      <c r="T6" s="948" t="s">
        <v>487</v>
      </c>
      <c r="U6" s="948"/>
      <c r="V6" s="948"/>
      <c r="W6" s="948"/>
      <c r="X6" s="948"/>
      <c r="Y6" s="948" t="s">
        <v>503</v>
      </c>
      <c r="Z6" s="2"/>
      <c r="AA6" s="277"/>
      <c r="AB6" s="277"/>
      <c r="AC6" s="277"/>
      <c r="AD6" s="277"/>
      <c r="AE6" s="277"/>
      <c r="AF6" s="277"/>
      <c r="AG6" s="277"/>
      <c r="AH6" s="277"/>
      <c r="AI6" s="277"/>
      <c r="AJ6" s="277"/>
      <c r="AK6" s="277"/>
      <c r="AL6" s="277"/>
      <c r="AM6" s="277"/>
      <c r="AN6" s="277"/>
      <c r="AO6" s="277"/>
      <c r="AP6" s="277"/>
      <c r="AQ6" s="277"/>
      <c r="AR6" s="277"/>
      <c r="AS6" s="277"/>
      <c r="AT6" s="277"/>
      <c r="AU6" s="277"/>
      <c r="AV6" s="277"/>
      <c r="BB6" s="277"/>
      <c r="BE6" s="277"/>
      <c r="BK6" s="277"/>
      <c r="BN6" s="277"/>
    </row>
    <row r="7" spans="1:79" ht="13.5" customHeight="1" x14ac:dyDescent="0.2">
      <c r="A7" s="276"/>
      <c r="B7" s="947" t="s">
        <v>369</v>
      </c>
      <c r="C7" s="946" t="s">
        <v>599</v>
      </c>
      <c r="D7" s="947" t="s">
        <v>380</v>
      </c>
      <c r="E7" s="950" t="s">
        <v>31</v>
      </c>
      <c r="F7" s="950" t="s">
        <v>31</v>
      </c>
      <c r="G7" s="948" t="s">
        <v>415</v>
      </c>
      <c r="H7" s="948" t="s">
        <v>402</v>
      </c>
      <c r="I7" s="948" t="s">
        <v>422</v>
      </c>
      <c r="J7" s="948" t="s">
        <v>410</v>
      </c>
      <c r="K7" s="948" t="s">
        <v>425</v>
      </c>
      <c r="L7" s="948" t="s">
        <v>431</v>
      </c>
      <c r="M7" s="948" t="s">
        <v>437</v>
      </c>
      <c r="N7" s="948" t="s">
        <v>446</v>
      </c>
      <c r="O7" s="948" t="s">
        <v>460</v>
      </c>
      <c r="P7" s="948" t="s">
        <v>497</v>
      </c>
      <c r="Q7" s="948" t="s">
        <v>31</v>
      </c>
      <c r="R7" s="2"/>
      <c r="S7" s="948" t="s">
        <v>475</v>
      </c>
      <c r="T7" s="948"/>
      <c r="U7" s="948"/>
      <c r="V7" s="948"/>
      <c r="W7" s="948"/>
      <c r="X7" s="948"/>
      <c r="Y7" s="948" t="s">
        <v>504</v>
      </c>
      <c r="Z7" s="2"/>
    </row>
    <row r="8" spans="1:79" ht="13.5" customHeight="1" x14ac:dyDescent="0.2">
      <c r="B8" s="950" t="s">
        <v>31</v>
      </c>
      <c r="C8" s="947" t="s">
        <v>375</v>
      </c>
      <c r="D8" s="947" t="s">
        <v>381</v>
      </c>
      <c r="E8" s="2"/>
      <c r="F8" s="2"/>
      <c r="G8" s="948" t="s">
        <v>416</v>
      </c>
      <c r="H8" s="948" t="s">
        <v>417</v>
      </c>
      <c r="I8" s="948" t="s">
        <v>440</v>
      </c>
      <c r="J8" s="948" t="s">
        <v>423</v>
      </c>
      <c r="K8" s="948" t="s">
        <v>426</v>
      </c>
      <c r="L8" s="948" t="s">
        <v>432</v>
      </c>
      <c r="M8" s="948" t="s">
        <v>438</v>
      </c>
      <c r="N8" s="948" t="s">
        <v>447</v>
      </c>
      <c r="O8" s="948" t="s">
        <v>461</v>
      </c>
      <c r="P8" s="948" t="s">
        <v>463</v>
      </c>
      <c r="Q8" s="948"/>
      <c r="R8" s="948"/>
      <c r="S8" s="948" t="s">
        <v>476</v>
      </c>
      <c r="T8" s="948"/>
      <c r="U8" s="948"/>
      <c r="V8" s="948"/>
      <c r="W8" s="948"/>
      <c r="X8" s="948"/>
      <c r="Y8" s="2"/>
      <c r="Z8" s="2"/>
    </row>
    <row r="9" spans="1:79" ht="13.5" customHeight="1" x14ac:dyDescent="0.2">
      <c r="A9" s="276"/>
      <c r="B9" s="2"/>
      <c r="C9" s="950" t="s">
        <v>586</v>
      </c>
      <c r="D9" s="947" t="s">
        <v>382</v>
      </c>
      <c r="E9" s="2"/>
      <c r="F9" s="2"/>
      <c r="G9" s="948" t="s">
        <v>428</v>
      </c>
      <c r="H9" s="948" t="s">
        <v>418</v>
      </c>
      <c r="I9" s="948" t="s">
        <v>441</v>
      </c>
      <c r="J9" s="948" t="s">
        <v>407</v>
      </c>
      <c r="K9" s="948" t="s">
        <v>427</v>
      </c>
      <c r="L9" s="948" t="s">
        <v>439</v>
      </c>
      <c r="M9" s="2"/>
      <c r="N9" s="948" t="s">
        <v>449</v>
      </c>
      <c r="O9" s="2"/>
      <c r="P9" s="2"/>
      <c r="Q9" s="2"/>
      <c r="R9" s="949"/>
      <c r="S9" s="2"/>
      <c r="T9" s="2"/>
      <c r="U9" s="2"/>
      <c r="V9" s="2"/>
      <c r="W9" s="2"/>
      <c r="X9" s="2"/>
      <c r="Y9" s="2"/>
      <c r="Z9" s="2"/>
    </row>
    <row r="10" spans="1:79" ht="13.5" customHeight="1" x14ac:dyDescent="0.2">
      <c r="A10" s="276"/>
      <c r="B10" s="2"/>
      <c r="C10" s="2"/>
      <c r="D10" s="947" t="s">
        <v>383</v>
      </c>
      <c r="E10" s="2"/>
      <c r="F10" s="2"/>
      <c r="G10" s="948" t="s">
        <v>453</v>
      </c>
      <c r="H10" s="948"/>
      <c r="I10" s="948" t="s">
        <v>448</v>
      </c>
      <c r="J10" s="948" t="s">
        <v>408</v>
      </c>
      <c r="K10" s="2"/>
      <c r="L10" s="2"/>
      <c r="M10" s="2"/>
      <c r="N10" s="948" t="s">
        <v>450</v>
      </c>
      <c r="O10" s="2"/>
      <c r="P10" s="2"/>
      <c r="Q10" s="2"/>
      <c r="R10" s="951"/>
      <c r="S10" s="2"/>
      <c r="T10" s="2"/>
      <c r="U10" s="2"/>
      <c r="V10" s="2"/>
      <c r="W10" s="2"/>
      <c r="X10" s="2"/>
      <c r="Y10" s="2"/>
      <c r="Z10" s="2"/>
    </row>
    <row r="11" spans="1:79" ht="13.5" customHeight="1" x14ac:dyDescent="0.2">
      <c r="A11" s="276"/>
      <c r="B11" s="2"/>
      <c r="C11" s="2"/>
      <c r="D11" s="947" t="s">
        <v>384</v>
      </c>
      <c r="E11" s="2"/>
      <c r="F11" s="2"/>
      <c r="G11" s="948" t="s">
        <v>454</v>
      </c>
      <c r="H11" s="948"/>
      <c r="I11" s="948" t="s">
        <v>404</v>
      </c>
      <c r="J11" s="948" t="s">
        <v>409</v>
      </c>
      <c r="K11" s="2"/>
      <c r="L11" s="2"/>
      <c r="M11" s="2"/>
      <c r="N11" s="948" t="s">
        <v>451</v>
      </c>
      <c r="O11" s="2"/>
      <c r="P11" s="2"/>
      <c r="Q11" s="2"/>
      <c r="R11" s="2"/>
      <c r="S11" s="2"/>
      <c r="T11" s="2"/>
      <c r="U11" s="2"/>
      <c r="V11" s="2"/>
      <c r="W11" s="2"/>
      <c r="X11" s="2"/>
      <c r="Y11" s="2"/>
      <c r="Z11" s="2"/>
    </row>
    <row r="12" spans="1:79" ht="13.5" customHeight="1" x14ac:dyDescent="0.2">
      <c r="A12" s="276"/>
      <c r="B12" s="2"/>
      <c r="C12" s="2"/>
      <c r="D12" s="2"/>
      <c r="E12" s="2"/>
      <c r="F12" s="2"/>
      <c r="G12" s="2"/>
      <c r="H12" s="2"/>
      <c r="I12" s="948" t="s">
        <v>405</v>
      </c>
      <c r="J12" s="948" t="s">
        <v>410</v>
      </c>
      <c r="K12" s="2"/>
      <c r="L12" s="2"/>
      <c r="M12" s="2"/>
      <c r="N12" s="948" t="s">
        <v>452</v>
      </c>
      <c r="O12" s="2"/>
      <c r="P12" s="2"/>
      <c r="Q12" s="2"/>
      <c r="R12" s="2"/>
      <c r="S12" s="2"/>
      <c r="T12" s="2"/>
      <c r="U12" s="2"/>
      <c r="V12" s="2"/>
      <c r="W12" s="2"/>
      <c r="X12" s="2"/>
      <c r="Y12" s="2"/>
      <c r="Z12" s="2"/>
    </row>
    <row r="13" spans="1:79" ht="13.5" customHeight="1" x14ac:dyDescent="0.2">
      <c r="A13" s="276"/>
      <c r="B13" s="947"/>
      <c r="C13" s="2"/>
      <c r="D13" s="2"/>
      <c r="E13" s="2"/>
      <c r="F13" s="2"/>
      <c r="G13" s="2"/>
      <c r="H13" s="2"/>
      <c r="I13" s="948" t="s">
        <v>421</v>
      </c>
      <c r="J13" s="948" t="s">
        <v>423</v>
      </c>
      <c r="K13" s="2"/>
      <c r="L13" s="2"/>
      <c r="M13" s="2"/>
      <c r="N13" s="2"/>
      <c r="O13" s="2"/>
      <c r="P13" s="2"/>
      <c r="Q13" s="2"/>
      <c r="R13" s="2"/>
      <c r="S13" s="2"/>
      <c r="T13" s="2"/>
      <c r="U13" s="2"/>
      <c r="V13" s="2"/>
      <c r="W13" s="2"/>
      <c r="X13" s="2"/>
      <c r="Y13" s="2"/>
      <c r="Z13" s="2"/>
    </row>
    <row r="14" spans="1:79" ht="13.5" customHeight="1" x14ac:dyDescent="0.2">
      <c r="A14" s="276"/>
      <c r="B14" s="947"/>
      <c r="C14" s="2"/>
      <c r="D14" s="2"/>
      <c r="E14" s="2"/>
      <c r="F14" s="2"/>
      <c r="G14" s="2"/>
      <c r="H14" s="2"/>
      <c r="I14" s="2" t="s">
        <v>422</v>
      </c>
      <c r="J14" s="2"/>
      <c r="K14" s="2"/>
      <c r="L14" s="2"/>
      <c r="M14" s="2"/>
      <c r="N14" s="2"/>
      <c r="O14" s="2"/>
      <c r="P14" s="2"/>
      <c r="Q14" s="2"/>
      <c r="R14" s="2"/>
      <c r="S14" s="2"/>
      <c r="T14" s="2"/>
      <c r="U14" s="2"/>
      <c r="V14" s="2"/>
      <c r="W14" s="2"/>
      <c r="X14" s="2"/>
      <c r="Y14" s="2"/>
      <c r="Z14" s="2"/>
    </row>
    <row r="15" spans="1:79" ht="13.5" customHeight="1" x14ac:dyDescent="0.2">
      <c r="A15" s="276"/>
      <c r="B15" s="947"/>
      <c r="C15" s="2"/>
      <c r="D15" s="2"/>
      <c r="E15" s="2"/>
      <c r="F15" s="2"/>
      <c r="G15" s="2"/>
      <c r="H15" s="2"/>
      <c r="I15" s="2" t="s">
        <v>440</v>
      </c>
      <c r="J15" s="2"/>
      <c r="K15" s="2"/>
      <c r="L15" s="2"/>
      <c r="M15" s="2"/>
      <c r="N15" s="2"/>
      <c r="O15" s="2"/>
      <c r="P15" s="2"/>
      <c r="Q15" s="2"/>
      <c r="R15" s="2"/>
      <c r="S15" s="2"/>
      <c r="T15" s="2"/>
      <c r="U15" s="2"/>
      <c r="V15" s="2"/>
      <c r="W15" s="2"/>
      <c r="X15" s="2"/>
      <c r="Y15" s="2"/>
      <c r="Z15" s="2"/>
    </row>
    <row r="16" spans="1:79" s="284" customFormat="1" ht="13.5" customHeight="1" x14ac:dyDescent="0.25">
      <c r="A16" s="276"/>
      <c r="B16" s="947"/>
      <c r="C16" s="2"/>
      <c r="D16" s="2"/>
      <c r="E16" s="2"/>
      <c r="F16" s="2"/>
      <c r="G16" s="2"/>
      <c r="H16" s="2"/>
      <c r="I16" s="2" t="s">
        <v>441</v>
      </c>
      <c r="J16" s="2"/>
      <c r="K16" s="2"/>
      <c r="L16" s="2"/>
      <c r="M16" s="2"/>
      <c r="N16" s="2"/>
      <c r="O16" s="2"/>
      <c r="P16" s="2"/>
      <c r="Q16" s="2"/>
      <c r="R16" s="2"/>
      <c r="S16" s="2"/>
      <c r="T16" s="2"/>
      <c r="U16" s="2"/>
      <c r="V16" s="2"/>
      <c r="W16" s="2"/>
      <c r="X16" s="2"/>
      <c r="Y16" s="2"/>
      <c r="Z16" s="2"/>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row>
    <row r="17" spans="1:26" ht="13.5" customHeight="1" x14ac:dyDescent="0.2">
      <c r="A17" s="276"/>
      <c r="B17" s="947"/>
      <c r="C17" s="2"/>
      <c r="D17" s="2"/>
      <c r="E17" s="2"/>
      <c r="F17" s="2"/>
      <c r="G17" s="2"/>
      <c r="H17" s="2"/>
      <c r="I17" s="948" t="s">
        <v>448</v>
      </c>
      <c r="J17" s="2"/>
      <c r="K17" s="2"/>
      <c r="L17" s="2"/>
      <c r="M17" s="2"/>
      <c r="N17" s="2"/>
      <c r="O17" s="2"/>
      <c r="P17" s="2"/>
      <c r="Q17" s="2"/>
      <c r="R17" s="2"/>
      <c r="S17" s="2"/>
      <c r="T17" s="2"/>
      <c r="U17" s="2"/>
      <c r="V17" s="2"/>
      <c r="W17" s="2"/>
      <c r="X17" s="2"/>
      <c r="Y17" s="2"/>
      <c r="Z17" s="2"/>
    </row>
    <row r="18" spans="1:26" ht="13.5" customHeight="1" x14ac:dyDescent="0.2">
      <c r="A18" s="276"/>
      <c r="B18" s="947"/>
      <c r="C18" s="2"/>
      <c r="D18" s="2"/>
      <c r="E18" s="2"/>
      <c r="F18" s="2"/>
      <c r="G18" s="2"/>
      <c r="H18" s="2"/>
      <c r="I18" s="2"/>
      <c r="J18" s="2"/>
      <c r="K18" s="2"/>
      <c r="L18" s="2"/>
      <c r="M18" s="2"/>
      <c r="N18" s="2"/>
      <c r="O18" s="2"/>
      <c r="P18" s="2"/>
      <c r="Q18" s="2"/>
      <c r="R18" s="2"/>
      <c r="S18" s="2"/>
      <c r="T18" s="2"/>
      <c r="U18" s="2"/>
      <c r="V18" s="2"/>
      <c r="W18" s="2"/>
      <c r="X18" s="2"/>
      <c r="Y18" s="2"/>
      <c r="Z18" s="2"/>
    </row>
    <row r="19" spans="1:26" ht="13.5" customHeight="1" x14ac:dyDescent="0.2">
      <c r="A19" s="276"/>
      <c r="B19" s="276"/>
    </row>
    <row r="20" spans="1:26" ht="13.5" customHeight="1" x14ac:dyDescent="0.2">
      <c r="A20" s="276"/>
      <c r="B20" s="276"/>
    </row>
    <row r="21" spans="1:26" ht="13.5" customHeight="1" x14ac:dyDescent="0.2">
      <c r="A21" s="276"/>
    </row>
    <row r="22" spans="1:26" ht="13.5" customHeight="1" x14ac:dyDescent="0.2">
      <c r="B22" s="276"/>
    </row>
    <row r="23" spans="1:26" ht="13.5" customHeight="1" x14ac:dyDescent="0.2">
      <c r="A23" s="276"/>
      <c r="B23" s="276"/>
    </row>
    <row r="24" spans="1:26" ht="13.5" customHeight="1" x14ac:dyDescent="0.2">
      <c r="A24" s="276"/>
      <c r="B24" s="276"/>
      <c r="C24" s="276"/>
    </row>
    <row r="25" spans="1:26" ht="13.5" customHeight="1" x14ac:dyDescent="0.2">
      <c r="A25" s="276"/>
      <c r="B25" s="276"/>
      <c r="C25" s="276"/>
    </row>
    <row r="26" spans="1:26" ht="13.5" customHeight="1" x14ac:dyDescent="0.2">
      <c r="A26" s="276"/>
      <c r="B26" s="276"/>
      <c r="C26" s="276"/>
    </row>
    <row r="27" spans="1:26" ht="13.5" customHeight="1" x14ac:dyDescent="0.2">
      <c r="A27" s="276"/>
      <c r="B27" s="277"/>
      <c r="C27" s="277"/>
    </row>
    <row r="28" spans="1:26" ht="13.5" customHeight="1" x14ac:dyDescent="0.2">
      <c r="A28" s="276"/>
      <c r="B28" s="277"/>
      <c r="C28" s="277"/>
    </row>
    <row r="29" spans="1:26" ht="13.5" customHeight="1" x14ac:dyDescent="0.2">
      <c r="A29" s="276"/>
      <c r="B29" s="277"/>
      <c r="C29" s="277"/>
    </row>
    <row r="30" spans="1:26" ht="13.5" customHeight="1" x14ac:dyDescent="0.2">
      <c r="A30" s="276"/>
      <c r="B30" s="277"/>
      <c r="C30" s="277"/>
    </row>
    <row r="31" spans="1:26" ht="13.5" customHeight="1" x14ac:dyDescent="0.2">
      <c r="A31" s="276"/>
      <c r="B31" s="277"/>
      <c r="C31" s="277"/>
    </row>
    <row r="32" spans="1:26" ht="13.5" customHeight="1" x14ac:dyDescent="0.2">
      <c r="A32" s="276"/>
      <c r="B32" s="277"/>
      <c r="C32" s="277"/>
    </row>
    <row r="33" spans="1:3" ht="13.5" customHeight="1" x14ac:dyDescent="0.2">
      <c r="A33" s="276"/>
      <c r="B33" s="277"/>
      <c r="C33" s="277"/>
    </row>
    <row r="34" spans="1:3" ht="13.5" customHeight="1" x14ac:dyDescent="0.2">
      <c r="A34" s="276"/>
      <c r="B34" s="277"/>
      <c r="C34" s="277"/>
    </row>
    <row r="35" spans="1:3" ht="13.5" customHeight="1" x14ac:dyDescent="0.2">
      <c r="A35" s="276"/>
      <c r="B35" s="277"/>
      <c r="C35" s="277"/>
    </row>
    <row r="36" spans="1:3" ht="13.5" customHeight="1" x14ac:dyDescent="0.2">
      <c r="A36" s="276"/>
      <c r="B36" s="277"/>
      <c r="C36" s="277"/>
    </row>
    <row r="37" spans="1:3" ht="13.5" customHeight="1" x14ac:dyDescent="0.2">
      <c r="A37" s="276"/>
      <c r="B37" s="277"/>
      <c r="C37" s="277"/>
    </row>
    <row r="38" spans="1:3" ht="13.5" customHeight="1" x14ac:dyDescent="0.2">
      <c r="A38" s="276"/>
      <c r="B38" s="277"/>
      <c r="C38" s="277"/>
    </row>
    <row r="39" spans="1:3" ht="13.5" customHeight="1" x14ac:dyDescent="0.2">
      <c r="A39" s="276"/>
      <c r="B39" s="277"/>
      <c r="C39" s="277"/>
    </row>
    <row r="40" spans="1:3" ht="13.5" customHeight="1" x14ac:dyDescent="0.2">
      <c r="A40" s="276"/>
      <c r="B40" s="277"/>
      <c r="C40" s="277"/>
    </row>
    <row r="41" spans="1:3" ht="13.5" customHeight="1" x14ac:dyDescent="0.2">
      <c r="A41" s="276"/>
      <c r="B41" s="277"/>
      <c r="C41" s="277"/>
    </row>
    <row r="42" spans="1:3" ht="13.5" customHeight="1" x14ac:dyDescent="0.2">
      <c r="A42" s="276"/>
      <c r="B42" s="277"/>
      <c r="C42" s="277"/>
    </row>
    <row r="43" spans="1:3" ht="13.5" customHeight="1" x14ac:dyDescent="0.2">
      <c r="A43" s="276"/>
      <c r="B43" s="277"/>
      <c r="C43" s="277"/>
    </row>
    <row r="44" spans="1:3" ht="13.5" customHeight="1" x14ac:dyDescent="0.2">
      <c r="A44" s="276"/>
      <c r="B44" s="277"/>
      <c r="C44" s="277"/>
    </row>
    <row r="45" spans="1:3" ht="13.5" customHeight="1" x14ac:dyDescent="0.2">
      <c r="A45" s="276"/>
      <c r="B45" s="277"/>
      <c r="C45" s="277"/>
    </row>
    <row r="46" spans="1:3" ht="13.5" customHeight="1" x14ac:dyDescent="0.2">
      <c r="A46" s="276"/>
      <c r="B46" s="277"/>
      <c r="C46" s="277"/>
    </row>
    <row r="47" spans="1:3" ht="13.5" customHeight="1" x14ac:dyDescent="0.2">
      <c r="A47" s="276"/>
      <c r="B47" s="277"/>
      <c r="C47" s="277"/>
    </row>
    <row r="48" spans="1:3" ht="13.5" customHeight="1" x14ac:dyDescent="0.2">
      <c r="A48" s="276"/>
      <c r="B48" s="277"/>
      <c r="C48" s="277"/>
    </row>
    <row r="49" spans="1:3" ht="13.5" customHeight="1" x14ac:dyDescent="0.2">
      <c r="A49" s="276"/>
      <c r="B49" s="277"/>
      <c r="C49" s="277"/>
    </row>
    <row r="50" spans="1:3" ht="13.5" customHeight="1" x14ac:dyDescent="0.2">
      <c r="A50" s="276"/>
      <c r="B50" s="277"/>
      <c r="C50" s="277"/>
    </row>
    <row r="51" spans="1:3" ht="13.5" customHeight="1" x14ac:dyDescent="0.2">
      <c r="A51" s="276"/>
      <c r="B51" s="277"/>
      <c r="C51" s="277"/>
    </row>
    <row r="52" spans="1:3" ht="13.5" customHeight="1" x14ac:dyDescent="0.2">
      <c r="A52" s="276"/>
      <c r="B52" s="277"/>
      <c r="C52" s="277"/>
    </row>
    <row r="53" spans="1:3" ht="13.5" customHeight="1" x14ac:dyDescent="0.2">
      <c r="A53" s="276"/>
      <c r="B53" s="277"/>
      <c r="C53" s="277"/>
    </row>
    <row r="54" spans="1:3" ht="13.5" customHeight="1" x14ac:dyDescent="0.2">
      <c r="A54" s="276"/>
      <c r="B54" s="277"/>
      <c r="C54" s="277"/>
    </row>
    <row r="55" spans="1:3" ht="13.5" customHeight="1" x14ac:dyDescent="0.2">
      <c r="A55" s="276"/>
      <c r="B55" s="277"/>
      <c r="C55" s="277"/>
    </row>
    <row r="56" spans="1:3" ht="13.5" customHeight="1" x14ac:dyDescent="0.2">
      <c r="A56" s="276"/>
      <c r="B56" s="277"/>
      <c r="C56" s="277"/>
    </row>
    <row r="57" spans="1:3" ht="13.5" customHeight="1" x14ac:dyDescent="0.2">
      <c r="A57" s="276"/>
      <c r="B57" s="277"/>
      <c r="C57" s="277"/>
    </row>
    <row r="58" spans="1:3" ht="13.5" customHeight="1" x14ac:dyDescent="0.2">
      <c r="A58" s="276"/>
      <c r="B58" s="277"/>
      <c r="C58" s="277"/>
    </row>
    <row r="59" spans="1:3" ht="13.5" customHeight="1" x14ac:dyDescent="0.2">
      <c r="A59" s="276"/>
      <c r="B59" s="277"/>
      <c r="C59" s="277"/>
    </row>
    <row r="60" spans="1:3" ht="13.5" customHeight="1" x14ac:dyDescent="0.2">
      <c r="A60" s="276"/>
      <c r="B60" s="277"/>
      <c r="C60" s="277"/>
    </row>
    <row r="61" spans="1:3" ht="13.5" customHeight="1" x14ac:dyDescent="0.2">
      <c r="A61" s="276"/>
      <c r="B61" s="277"/>
      <c r="C61" s="277"/>
    </row>
    <row r="62" spans="1:3" ht="13.5" customHeight="1" x14ac:dyDescent="0.2">
      <c r="A62" s="276"/>
      <c r="B62" s="277"/>
      <c r="C62" s="277"/>
    </row>
    <row r="63" spans="1:3" ht="13.5" customHeight="1" x14ac:dyDescent="0.2">
      <c r="A63" s="276"/>
      <c r="B63" s="277"/>
      <c r="C63" s="277"/>
    </row>
    <row r="64" spans="1:3" ht="13.5" customHeight="1" x14ac:dyDescent="0.2">
      <c r="A64" s="276"/>
      <c r="B64" s="277"/>
      <c r="C64" s="277"/>
    </row>
    <row r="65" spans="1:3" ht="13.5" customHeight="1" x14ac:dyDescent="0.2">
      <c r="A65" s="276"/>
      <c r="B65" s="277"/>
      <c r="C65" s="277"/>
    </row>
    <row r="66" spans="1:3" ht="13.5" customHeight="1" x14ac:dyDescent="0.2">
      <c r="A66" s="276"/>
      <c r="B66" s="277"/>
      <c r="C66" s="277"/>
    </row>
    <row r="67" spans="1:3" ht="13.5" customHeight="1" x14ac:dyDescent="0.2">
      <c r="A67" s="276"/>
      <c r="B67" s="277"/>
      <c r="C67" s="277"/>
    </row>
    <row r="68" spans="1:3" ht="13.5" customHeight="1" x14ac:dyDescent="0.2">
      <c r="A68" s="276"/>
      <c r="B68" s="277"/>
      <c r="C68" s="277"/>
    </row>
    <row r="69" spans="1:3" ht="13.5" customHeight="1" x14ac:dyDescent="0.2">
      <c r="A69" s="276"/>
      <c r="B69" s="277"/>
      <c r="C69" s="277"/>
    </row>
    <row r="70" spans="1:3" ht="13.5" customHeight="1" x14ac:dyDescent="0.2">
      <c r="A70" s="276"/>
      <c r="B70" s="277"/>
      <c r="C70" s="277"/>
    </row>
    <row r="71" spans="1:3" ht="13.5" customHeight="1" x14ac:dyDescent="0.2">
      <c r="A71" s="276"/>
      <c r="B71" s="277"/>
      <c r="C71" s="277"/>
    </row>
    <row r="72" spans="1:3" ht="13.5" customHeight="1" x14ac:dyDescent="0.2">
      <c r="A72" s="276"/>
      <c r="B72" s="277"/>
      <c r="C72" s="277"/>
    </row>
    <row r="73" spans="1:3" ht="13.5" customHeight="1" x14ac:dyDescent="0.2">
      <c r="A73" s="276"/>
      <c r="B73" s="277"/>
      <c r="C73" s="277"/>
    </row>
    <row r="74" spans="1:3" ht="13.5" customHeight="1" x14ac:dyDescent="0.2">
      <c r="A74" s="276"/>
      <c r="B74" s="277"/>
      <c r="C74" s="277"/>
    </row>
    <row r="75" spans="1:3" ht="13.5" customHeight="1" x14ac:dyDescent="0.2">
      <c r="A75" s="276"/>
      <c r="B75" s="277"/>
      <c r="C75" s="277"/>
    </row>
    <row r="76" spans="1:3" ht="13.5" customHeight="1" x14ac:dyDescent="0.2">
      <c r="A76" s="276"/>
      <c r="B76" s="277"/>
      <c r="C76" s="277"/>
    </row>
    <row r="77" spans="1:3" ht="13.5" customHeight="1" x14ac:dyDescent="0.2">
      <c r="A77" s="276"/>
      <c r="B77" s="277"/>
      <c r="C77" s="277"/>
    </row>
    <row r="78" spans="1:3" ht="13.5" customHeight="1" x14ac:dyDescent="0.2">
      <c r="A78" s="276"/>
      <c r="B78" s="277"/>
      <c r="C78" s="277"/>
    </row>
    <row r="79" spans="1:3" ht="13.5" customHeight="1" x14ac:dyDescent="0.2">
      <c r="A79" s="276"/>
      <c r="B79" s="277"/>
      <c r="C79" s="277"/>
    </row>
    <row r="80" spans="1:3" ht="13.5" customHeight="1" x14ac:dyDescent="0.2">
      <c r="A80" s="276"/>
      <c r="B80" s="277"/>
      <c r="C80" s="277"/>
    </row>
    <row r="81" spans="1:3" ht="13.5" customHeight="1" x14ac:dyDescent="0.2">
      <c r="A81" s="276"/>
      <c r="B81" s="277"/>
      <c r="C81" s="277"/>
    </row>
    <row r="82" spans="1:3" ht="13.5" customHeight="1" x14ac:dyDescent="0.2">
      <c r="A82" s="276"/>
      <c r="B82" s="277"/>
      <c r="C82" s="277"/>
    </row>
    <row r="83" spans="1:3" ht="13.5" customHeight="1" x14ac:dyDescent="0.2">
      <c r="A83" s="276"/>
      <c r="B83" s="277"/>
      <c r="C83" s="277"/>
    </row>
    <row r="84" spans="1:3" ht="13.5" customHeight="1" x14ac:dyDescent="0.2">
      <c r="A84" s="276"/>
      <c r="B84" s="277"/>
      <c r="C84" s="277"/>
    </row>
    <row r="85" spans="1:3" ht="13.5" customHeight="1" x14ac:dyDescent="0.2">
      <c r="A85" s="276"/>
      <c r="B85" s="277"/>
      <c r="C85" s="277"/>
    </row>
    <row r="86" spans="1:3" ht="13.5" customHeight="1" x14ac:dyDescent="0.2">
      <c r="A86" s="276"/>
      <c r="B86" s="277"/>
      <c r="C86" s="277"/>
    </row>
    <row r="87" spans="1:3" ht="13.5" customHeight="1" x14ac:dyDescent="0.2">
      <c r="A87" s="276"/>
      <c r="B87" s="277"/>
      <c r="C87" s="277"/>
    </row>
    <row r="88" spans="1:3" ht="13.5" customHeight="1" x14ac:dyDescent="0.2">
      <c r="A88" s="276"/>
      <c r="B88" s="277"/>
      <c r="C88" s="277"/>
    </row>
    <row r="89" spans="1:3" ht="13.5" customHeight="1" x14ac:dyDescent="0.2">
      <c r="A89" s="276"/>
      <c r="B89" s="277"/>
      <c r="C89" s="277"/>
    </row>
    <row r="90" spans="1:3" ht="13.5" customHeight="1" x14ac:dyDescent="0.2">
      <c r="A90" s="276"/>
      <c r="B90" s="277"/>
      <c r="C90" s="277"/>
    </row>
    <row r="91" spans="1:3" ht="13.5" customHeight="1" x14ac:dyDescent="0.2">
      <c r="A91" s="276"/>
      <c r="B91" s="277"/>
      <c r="C91" s="277"/>
    </row>
    <row r="92" spans="1:3" ht="13.5" customHeight="1" x14ac:dyDescent="0.2">
      <c r="A92" s="276"/>
      <c r="B92" s="277"/>
      <c r="C92" s="277"/>
    </row>
    <row r="93" spans="1:3" ht="13.5" customHeight="1" x14ac:dyDescent="0.2">
      <c r="A93" s="276"/>
      <c r="B93" s="277"/>
      <c r="C93" s="277"/>
    </row>
    <row r="94" spans="1:3" ht="13.5" customHeight="1" x14ac:dyDescent="0.2">
      <c r="A94" s="276"/>
      <c r="B94" s="277"/>
      <c r="C94" s="277"/>
    </row>
    <row r="95" spans="1:3" ht="13.5" customHeight="1" x14ac:dyDescent="0.2">
      <c r="A95" s="276"/>
      <c r="B95" s="277"/>
      <c r="C95" s="277"/>
    </row>
    <row r="96" spans="1:3" ht="13.5" customHeight="1" x14ac:dyDescent="0.2">
      <c r="A96" s="276"/>
      <c r="B96" s="277"/>
      <c r="C96" s="277"/>
    </row>
    <row r="97" spans="1:3" ht="13.5" customHeight="1" x14ac:dyDescent="0.2">
      <c r="A97" s="276"/>
      <c r="B97" s="277"/>
      <c r="C97" s="277"/>
    </row>
    <row r="98" spans="1:3" ht="13.5" customHeight="1" x14ac:dyDescent="0.2">
      <c r="A98" s="276"/>
      <c r="B98" s="277"/>
      <c r="C98" s="277"/>
    </row>
    <row r="99" spans="1:3" ht="13.5" customHeight="1" x14ac:dyDescent="0.2">
      <c r="A99" s="276"/>
      <c r="B99" s="283"/>
      <c r="C99" s="277"/>
    </row>
    <row r="100" spans="1:3" ht="13.5" customHeight="1" x14ac:dyDescent="0.2">
      <c r="A100" s="276"/>
      <c r="B100" s="277"/>
      <c r="C100" s="277"/>
    </row>
    <row r="101" spans="1:3" ht="13.5" customHeight="1" x14ac:dyDescent="0.2">
      <c r="A101" s="276"/>
      <c r="B101" s="277"/>
      <c r="C101" s="277"/>
    </row>
    <row r="102" spans="1:3" ht="13.5" customHeight="1" x14ac:dyDescent="0.2">
      <c r="A102" s="276"/>
      <c r="B102" s="277"/>
      <c r="C102" s="277"/>
    </row>
    <row r="103" spans="1:3" ht="13.5" customHeight="1" x14ac:dyDescent="0.2">
      <c r="A103" s="276"/>
      <c r="B103" s="277"/>
      <c r="C103" s="277"/>
    </row>
    <row r="104" spans="1:3" ht="13.5" customHeight="1" x14ac:dyDescent="0.2">
      <c r="A104" s="276"/>
      <c r="B104" s="277"/>
      <c r="C104" s="277"/>
    </row>
    <row r="105" spans="1:3" ht="13.5" customHeight="1" x14ac:dyDescent="0.2">
      <c r="A105" s="276"/>
      <c r="B105" s="277"/>
      <c r="C105" s="277"/>
    </row>
    <row r="106" spans="1:3" ht="13.5" customHeight="1" x14ac:dyDescent="0.2">
      <c r="A106" s="276"/>
      <c r="B106" s="277"/>
      <c r="C106" s="277"/>
    </row>
    <row r="107" spans="1:3" ht="13.5" customHeight="1" x14ac:dyDescent="0.2">
      <c r="A107" s="276"/>
      <c r="B107" s="277"/>
      <c r="C107" s="277"/>
    </row>
    <row r="108" spans="1:3" ht="13.5" customHeight="1" x14ac:dyDescent="0.2">
      <c r="A108" s="276"/>
      <c r="B108" s="277"/>
      <c r="C108" s="277"/>
    </row>
    <row r="109" spans="1:3" ht="13.5" customHeight="1" x14ac:dyDescent="0.2">
      <c r="A109" s="276"/>
      <c r="B109" s="277"/>
      <c r="C109" s="277"/>
    </row>
    <row r="110" spans="1:3" ht="13.5" customHeight="1" x14ac:dyDescent="0.2">
      <c r="A110" s="276"/>
      <c r="B110" s="277"/>
      <c r="C110" s="277"/>
    </row>
    <row r="111" spans="1:3" ht="13.5" customHeight="1" x14ac:dyDescent="0.2">
      <c r="A111" s="276"/>
      <c r="B111" s="277"/>
      <c r="C111" s="277"/>
    </row>
    <row r="112" spans="1:3" ht="13.5" customHeight="1" x14ac:dyDescent="0.2">
      <c r="A112" s="276"/>
      <c r="B112" s="277"/>
      <c r="C112" s="277"/>
    </row>
    <row r="113" spans="1:3" ht="13.5" customHeight="1" x14ac:dyDescent="0.2">
      <c r="A113" s="276"/>
      <c r="B113" s="277"/>
      <c r="C113" s="277"/>
    </row>
    <row r="114" spans="1:3" ht="13.5" customHeight="1" x14ac:dyDescent="0.2">
      <c r="A114" s="276"/>
      <c r="B114" s="277"/>
      <c r="C114" s="277"/>
    </row>
    <row r="115" spans="1:3" ht="13.5" customHeight="1" x14ac:dyDescent="0.2">
      <c r="A115" s="276"/>
      <c r="B115" s="277"/>
      <c r="C115" s="277"/>
    </row>
    <row r="116" spans="1:3" ht="13.5" customHeight="1" x14ac:dyDescent="0.2">
      <c r="A116" s="276"/>
      <c r="B116" s="277"/>
      <c r="C116" s="277"/>
    </row>
    <row r="117" spans="1:3" ht="13.5" customHeight="1" x14ac:dyDescent="0.2">
      <c r="A117" s="276"/>
      <c r="B117" s="277"/>
      <c r="C117" s="277"/>
    </row>
    <row r="118" spans="1:3" ht="13.5" customHeight="1" x14ac:dyDescent="0.2">
      <c r="A118" s="276"/>
      <c r="B118" s="277"/>
      <c r="C118" s="277"/>
    </row>
    <row r="119" spans="1:3" ht="13.5" customHeight="1" x14ac:dyDescent="0.2">
      <c r="A119" s="276"/>
      <c r="B119" s="277"/>
      <c r="C119" s="277"/>
    </row>
    <row r="120" spans="1:3" ht="13.5" customHeight="1" x14ac:dyDescent="0.2">
      <c r="A120" s="276"/>
      <c r="B120" s="277"/>
      <c r="C120" s="277"/>
    </row>
    <row r="121" spans="1:3" ht="13.5" customHeight="1" x14ac:dyDescent="0.2">
      <c r="A121" s="276"/>
      <c r="B121" s="277"/>
      <c r="C121" s="277"/>
    </row>
    <row r="122" spans="1:3" ht="13.5" customHeight="1" x14ac:dyDescent="0.2">
      <c r="A122" s="276"/>
      <c r="B122" s="277"/>
      <c r="C122" s="277"/>
    </row>
    <row r="123" spans="1:3" ht="13.5" customHeight="1" x14ac:dyDescent="0.2">
      <c r="A123" s="276"/>
      <c r="B123" s="277"/>
      <c r="C123" s="277"/>
    </row>
    <row r="124" spans="1:3" ht="13.5" customHeight="1" x14ac:dyDescent="0.2">
      <c r="A124" s="276"/>
      <c r="B124" s="277"/>
      <c r="C124" s="277"/>
    </row>
    <row r="125" spans="1:3" ht="13.5" customHeight="1" x14ac:dyDescent="0.2">
      <c r="A125" s="276"/>
      <c r="B125" s="277"/>
      <c r="C125" s="277"/>
    </row>
    <row r="126" spans="1:3" ht="13.5" customHeight="1" x14ac:dyDescent="0.2">
      <c r="A126" s="276"/>
      <c r="B126" s="277"/>
      <c r="C126" s="277"/>
    </row>
    <row r="127" spans="1:3" ht="13.5" customHeight="1" x14ac:dyDescent="0.2">
      <c r="A127" s="276"/>
      <c r="B127" s="277"/>
      <c r="C127" s="277"/>
    </row>
    <row r="128" spans="1:3" ht="13.5" customHeight="1" x14ac:dyDescent="0.2">
      <c r="A128" s="276"/>
      <c r="B128" s="277"/>
      <c r="C128" s="277"/>
    </row>
    <row r="129" spans="1:3" ht="13.5" customHeight="1" x14ac:dyDescent="0.2">
      <c r="A129" s="276"/>
      <c r="B129" s="277"/>
      <c r="C129" s="277"/>
    </row>
    <row r="130" spans="1:3" ht="13.5" customHeight="1" x14ac:dyDescent="0.2">
      <c r="A130" s="276"/>
      <c r="B130" s="277"/>
      <c r="C130" s="277"/>
    </row>
    <row r="131" spans="1:3" ht="13.5" customHeight="1" x14ac:dyDescent="0.2">
      <c r="A131" s="276"/>
      <c r="B131" s="277"/>
      <c r="C131" s="277"/>
    </row>
    <row r="132" spans="1:3" ht="13.5" customHeight="1" x14ac:dyDescent="0.2">
      <c r="A132" s="276"/>
      <c r="B132" s="277"/>
      <c r="C132" s="277"/>
    </row>
    <row r="133" spans="1:3" ht="13.5" customHeight="1" x14ac:dyDescent="0.2">
      <c r="A133" s="276"/>
      <c r="B133" s="277"/>
      <c r="C133" s="277"/>
    </row>
    <row r="134" spans="1:3" ht="13.5" customHeight="1" x14ac:dyDescent="0.2">
      <c r="A134" s="276"/>
      <c r="B134" s="277"/>
      <c r="C134" s="277"/>
    </row>
    <row r="135" spans="1:3" ht="13.5" customHeight="1" x14ac:dyDescent="0.2">
      <c r="A135" s="276"/>
      <c r="B135" s="277"/>
      <c r="C135" s="277"/>
    </row>
    <row r="136" spans="1:3" ht="13.5" customHeight="1" x14ac:dyDescent="0.2">
      <c r="A136" s="276"/>
      <c r="B136" s="277"/>
      <c r="C136" s="277"/>
    </row>
    <row r="137" spans="1:3" ht="13.5" customHeight="1" x14ac:dyDescent="0.2">
      <c r="A137" s="276"/>
      <c r="B137" s="277"/>
      <c r="C137" s="277"/>
    </row>
    <row r="138" spans="1:3" ht="13.5" customHeight="1" x14ac:dyDescent="0.2">
      <c r="A138" s="276"/>
      <c r="B138" s="277"/>
      <c r="C138" s="277"/>
    </row>
    <row r="139" spans="1:3" ht="13.5" customHeight="1" x14ac:dyDescent="0.2">
      <c r="A139" s="276"/>
      <c r="B139" s="277"/>
      <c r="C139" s="277"/>
    </row>
    <row r="140" spans="1:3" ht="13.5" customHeight="1" x14ac:dyDescent="0.2">
      <c r="A140" s="276"/>
      <c r="B140" s="277"/>
      <c r="C140" s="277"/>
    </row>
    <row r="141" spans="1:3" ht="13.5" customHeight="1" x14ac:dyDescent="0.2">
      <c r="A141" s="276"/>
      <c r="B141" s="277"/>
      <c r="C141" s="277"/>
    </row>
    <row r="142" spans="1:3" ht="13.5" customHeight="1" x14ac:dyDescent="0.2">
      <c r="A142" s="276"/>
      <c r="B142" s="277"/>
      <c r="C142" s="277"/>
    </row>
    <row r="143" spans="1:3" ht="13.5" customHeight="1" x14ac:dyDescent="0.2">
      <c r="A143" s="276"/>
      <c r="B143" s="277"/>
      <c r="C143" s="277"/>
    </row>
    <row r="144" spans="1:3" ht="13.5" customHeight="1" x14ac:dyDescent="0.2">
      <c r="A144" s="276"/>
      <c r="B144" s="277"/>
      <c r="C144" s="277"/>
    </row>
    <row r="145" spans="1:3" ht="13.5" customHeight="1" x14ac:dyDescent="0.2">
      <c r="A145" s="276"/>
      <c r="B145" s="277"/>
      <c r="C145" s="277"/>
    </row>
    <row r="146" spans="1:3" ht="13.5" customHeight="1" x14ac:dyDescent="0.2">
      <c r="A146" s="276"/>
      <c r="B146" s="277"/>
      <c r="C146" s="277"/>
    </row>
    <row r="147" spans="1:3" ht="13.5" customHeight="1" x14ac:dyDescent="0.2">
      <c r="A147" s="276"/>
      <c r="B147" s="277"/>
      <c r="C147" s="277"/>
    </row>
    <row r="148" spans="1:3" ht="13.5" customHeight="1" x14ac:dyDescent="0.2">
      <c r="A148" s="276"/>
      <c r="B148" s="277"/>
      <c r="C148" s="277"/>
    </row>
    <row r="149" spans="1:3" ht="13.5" customHeight="1" x14ac:dyDescent="0.2">
      <c r="A149" s="276"/>
      <c r="B149" s="277"/>
      <c r="C149" s="277"/>
    </row>
    <row r="150" spans="1:3" ht="13.5" customHeight="1" x14ac:dyDescent="0.2">
      <c r="A150" s="276"/>
      <c r="B150" s="277"/>
      <c r="C150" s="277"/>
    </row>
    <row r="151" spans="1:3" ht="13.5" customHeight="1" x14ac:dyDescent="0.2">
      <c r="A151" s="276"/>
      <c r="B151" s="277"/>
      <c r="C151" s="277"/>
    </row>
    <row r="152" spans="1:3" ht="13.5" customHeight="1" x14ac:dyDescent="0.2">
      <c r="A152" s="276"/>
      <c r="B152" s="277"/>
      <c r="C152" s="277"/>
    </row>
    <row r="153" spans="1:3" ht="13.5" customHeight="1" x14ac:dyDescent="0.2">
      <c r="A153" s="276"/>
      <c r="B153" s="277"/>
      <c r="C153" s="277"/>
    </row>
    <row r="154" spans="1:3" ht="13.5" customHeight="1" x14ac:dyDescent="0.2">
      <c r="A154" s="276"/>
      <c r="B154" s="277"/>
      <c r="C154" s="277"/>
    </row>
    <row r="155" spans="1:3" ht="13.5" customHeight="1" x14ac:dyDescent="0.2">
      <c r="A155" s="276"/>
      <c r="B155" s="277"/>
      <c r="C155" s="277"/>
    </row>
    <row r="156" spans="1:3" ht="13.5" customHeight="1" x14ac:dyDescent="0.2">
      <c r="A156" s="276"/>
      <c r="B156" s="277"/>
      <c r="C156" s="277"/>
    </row>
    <row r="157" spans="1:3" ht="13.5" customHeight="1" x14ac:dyDescent="0.2">
      <c r="A157" s="276"/>
      <c r="B157" s="277"/>
      <c r="C157" s="277"/>
    </row>
    <row r="158" spans="1:3" ht="13.5" customHeight="1" x14ac:dyDescent="0.2">
      <c r="A158" s="276"/>
      <c r="B158" s="277"/>
      <c r="C158" s="277"/>
    </row>
    <row r="159" spans="1:3" ht="13.5" customHeight="1" x14ac:dyDescent="0.2">
      <c r="A159" s="276"/>
      <c r="B159" s="277"/>
      <c r="C159" s="277"/>
    </row>
    <row r="160" spans="1:3" ht="13.5" customHeight="1" x14ac:dyDescent="0.2">
      <c r="A160" s="276"/>
      <c r="B160" s="277"/>
      <c r="C160" s="277"/>
    </row>
    <row r="161" spans="1:3" ht="13.5" customHeight="1" x14ac:dyDescent="0.2">
      <c r="A161" s="276"/>
      <c r="B161" s="277"/>
      <c r="C161" s="277"/>
    </row>
    <row r="162" spans="1:3" ht="13.5" customHeight="1" x14ac:dyDescent="0.2">
      <c r="A162" s="276"/>
      <c r="B162" s="277"/>
      <c r="C162" s="277"/>
    </row>
    <row r="163" spans="1:3" ht="13.5" customHeight="1" x14ac:dyDescent="0.2">
      <c r="A163" s="276"/>
      <c r="B163" s="277"/>
      <c r="C163" s="277"/>
    </row>
    <row r="164" spans="1:3" ht="13.5" customHeight="1" x14ac:dyDescent="0.2">
      <c r="A164" s="276"/>
      <c r="B164" s="277"/>
      <c r="C164" s="277"/>
    </row>
    <row r="165" spans="1:3" ht="13.5" customHeight="1" x14ac:dyDescent="0.2">
      <c r="A165" s="276"/>
      <c r="B165" s="277"/>
      <c r="C165" s="277"/>
    </row>
    <row r="166" spans="1:3" ht="13.5" customHeight="1" x14ac:dyDescent="0.2">
      <c r="A166" s="276"/>
      <c r="B166" s="277"/>
      <c r="C166" s="277"/>
    </row>
    <row r="167" spans="1:3" ht="13.5" customHeight="1" x14ac:dyDescent="0.2">
      <c r="A167" s="276"/>
      <c r="B167" s="277"/>
      <c r="C167" s="277"/>
    </row>
    <row r="168" spans="1:3" ht="13.5" customHeight="1" x14ac:dyDescent="0.2">
      <c r="A168" s="276"/>
      <c r="B168" s="277"/>
      <c r="C168" s="277"/>
    </row>
    <row r="169" spans="1:3" ht="13.5" customHeight="1" x14ac:dyDescent="0.2">
      <c r="A169" s="276"/>
      <c r="B169" s="277"/>
      <c r="C169" s="277"/>
    </row>
    <row r="170" spans="1:3" ht="13.5" customHeight="1" x14ac:dyDescent="0.2">
      <c r="A170" s="276"/>
      <c r="B170" s="277"/>
      <c r="C170" s="277"/>
    </row>
    <row r="171" spans="1:3" ht="13.5" customHeight="1" x14ac:dyDescent="0.2">
      <c r="A171" s="276"/>
      <c r="B171" s="277"/>
      <c r="C171" s="277"/>
    </row>
    <row r="172" spans="1:3" ht="13.5" customHeight="1" x14ac:dyDescent="0.2">
      <c r="A172" s="276"/>
      <c r="B172" s="277"/>
      <c r="C172" s="277"/>
    </row>
    <row r="173" spans="1:3" ht="13.5" customHeight="1" x14ac:dyDescent="0.2">
      <c r="A173" s="276"/>
      <c r="B173" s="277"/>
      <c r="C173" s="277"/>
    </row>
    <row r="174" spans="1:3" ht="13.5" customHeight="1" x14ac:dyDescent="0.2">
      <c r="A174" s="276"/>
      <c r="B174" s="277"/>
      <c r="C174" s="277"/>
    </row>
    <row r="175" spans="1:3" ht="13.5" customHeight="1" x14ac:dyDescent="0.2">
      <c r="A175" s="276"/>
      <c r="B175" s="277"/>
      <c r="C175" s="277"/>
    </row>
    <row r="176" spans="1:3" ht="13.5" customHeight="1" x14ac:dyDescent="0.2">
      <c r="A176" s="276"/>
      <c r="B176" s="277"/>
      <c r="C176" s="277"/>
    </row>
    <row r="177" spans="1:3" ht="13.5" customHeight="1" x14ac:dyDescent="0.2">
      <c r="A177" s="276"/>
      <c r="B177" s="277"/>
      <c r="C177" s="277"/>
    </row>
    <row r="178" spans="1:3" ht="13.5" customHeight="1" x14ac:dyDescent="0.2">
      <c r="A178" s="276"/>
      <c r="B178" s="277"/>
      <c r="C178" s="277"/>
    </row>
    <row r="179" spans="1:3" ht="13.5" customHeight="1" x14ac:dyDescent="0.2">
      <c r="A179" s="276"/>
      <c r="B179" s="277"/>
      <c r="C179" s="277"/>
    </row>
    <row r="180" spans="1:3" ht="13.5" customHeight="1" x14ac:dyDescent="0.2">
      <c r="A180" s="276"/>
      <c r="B180" s="277"/>
      <c r="C180" s="277"/>
    </row>
    <row r="181" spans="1:3" ht="13.5" customHeight="1" x14ac:dyDescent="0.2">
      <c r="A181" s="276"/>
      <c r="B181" s="277"/>
      <c r="C181" s="277"/>
    </row>
    <row r="182" spans="1:3" ht="13.5" customHeight="1" x14ac:dyDescent="0.2">
      <c r="A182" s="276"/>
      <c r="B182" s="277"/>
      <c r="C182" s="277"/>
    </row>
    <row r="183" spans="1:3" ht="13.5" customHeight="1" x14ac:dyDescent="0.2">
      <c r="A183" s="276"/>
      <c r="B183" s="277"/>
      <c r="C183" s="277"/>
    </row>
    <row r="184" spans="1:3" ht="13.5" customHeight="1" x14ac:dyDescent="0.2">
      <c r="A184" s="276"/>
      <c r="B184" s="277"/>
      <c r="C184" s="277"/>
    </row>
    <row r="185" spans="1:3" ht="13.5" customHeight="1" x14ac:dyDescent="0.2">
      <c r="A185" s="276"/>
      <c r="B185" s="277"/>
      <c r="C185" s="277"/>
    </row>
    <row r="186" spans="1:3" ht="13.5" customHeight="1" x14ac:dyDescent="0.2">
      <c r="A186" s="276"/>
      <c r="B186" s="277"/>
      <c r="C186" s="277"/>
    </row>
    <row r="187" spans="1:3" ht="13.5" customHeight="1" x14ac:dyDescent="0.2">
      <c r="A187" s="276"/>
      <c r="B187" s="277"/>
      <c r="C187" s="277"/>
    </row>
    <row r="188" spans="1:3" ht="13.5" customHeight="1" x14ac:dyDescent="0.2">
      <c r="A188" s="276"/>
      <c r="B188" s="277"/>
      <c r="C188" s="277"/>
    </row>
    <row r="189" spans="1:3" ht="13.5" customHeight="1" x14ac:dyDescent="0.2">
      <c r="A189" s="276"/>
      <c r="B189" s="277"/>
      <c r="C189" s="277"/>
    </row>
    <row r="190" spans="1:3" ht="13.5" customHeight="1" x14ac:dyDescent="0.2">
      <c r="A190" s="276"/>
      <c r="B190" s="277"/>
      <c r="C190" s="277"/>
    </row>
    <row r="191" spans="1:3" ht="13.5" customHeight="1" x14ac:dyDescent="0.2">
      <c r="A191" s="276"/>
      <c r="B191" s="277"/>
      <c r="C191" s="277"/>
    </row>
    <row r="192" spans="1:3" ht="13.5" customHeight="1" x14ac:dyDescent="0.2">
      <c r="A192" s="276"/>
      <c r="B192" s="277"/>
      <c r="C192" s="277"/>
    </row>
    <row r="193" spans="1:3" ht="13.5" customHeight="1" x14ac:dyDescent="0.2">
      <c r="A193" s="276"/>
      <c r="B193" s="277"/>
      <c r="C193" s="277"/>
    </row>
    <row r="194" spans="1:3" ht="13.5" customHeight="1" x14ac:dyDescent="0.2">
      <c r="A194" s="276"/>
      <c r="B194" s="277"/>
      <c r="C194" s="277"/>
    </row>
    <row r="195" spans="1:3" ht="13.5" customHeight="1" x14ac:dyDescent="0.2">
      <c r="A195" s="276"/>
      <c r="B195" s="277"/>
      <c r="C195" s="277"/>
    </row>
    <row r="196" spans="1:3" ht="13.5" customHeight="1" x14ac:dyDescent="0.2">
      <c r="A196" s="276"/>
      <c r="B196" s="277"/>
      <c r="C196" s="277"/>
    </row>
    <row r="197" spans="1:3" ht="13.5" customHeight="1" x14ac:dyDescent="0.2">
      <c r="A197" s="276"/>
      <c r="B197" s="277"/>
      <c r="C197" s="277"/>
    </row>
    <row r="198" spans="1:3" ht="13.5" customHeight="1" x14ac:dyDescent="0.2">
      <c r="A198" s="276"/>
      <c r="B198" s="277"/>
      <c r="C198" s="277"/>
    </row>
    <row r="199" spans="1:3" ht="13.5" customHeight="1" x14ac:dyDescent="0.2">
      <c r="A199" s="276"/>
      <c r="B199" s="277"/>
      <c r="C199" s="277"/>
    </row>
    <row r="200" spans="1:3" ht="13.5" customHeight="1" x14ac:dyDescent="0.2">
      <c r="A200" s="276"/>
      <c r="B200" s="277"/>
      <c r="C200" s="277"/>
    </row>
    <row r="201" spans="1:3" ht="13.5" customHeight="1" x14ac:dyDescent="0.2">
      <c r="A201" s="276"/>
      <c r="B201" s="277"/>
      <c r="C201" s="277"/>
    </row>
    <row r="202" spans="1:3" ht="13.5" customHeight="1" x14ac:dyDescent="0.2">
      <c r="A202" s="276"/>
      <c r="B202" s="277"/>
      <c r="C202" s="277"/>
    </row>
    <row r="203" spans="1:3" ht="13.5" customHeight="1" x14ac:dyDescent="0.2">
      <c r="A203" s="276"/>
      <c r="B203" s="277"/>
      <c r="C203" s="277"/>
    </row>
    <row r="204" spans="1:3" ht="13.5" customHeight="1" x14ac:dyDescent="0.2">
      <c r="A204" s="276"/>
      <c r="B204" s="277"/>
      <c r="C204" s="277"/>
    </row>
    <row r="205" spans="1:3" ht="13.5" customHeight="1" x14ac:dyDescent="0.2">
      <c r="A205" s="276"/>
      <c r="B205" s="277"/>
      <c r="C205" s="277"/>
    </row>
    <row r="206" spans="1:3" ht="13.5" customHeight="1" x14ac:dyDescent="0.2">
      <c r="A206" s="276"/>
      <c r="B206" s="277"/>
      <c r="C206" s="277"/>
    </row>
    <row r="207" spans="1:3" ht="13.5" customHeight="1" x14ac:dyDescent="0.2">
      <c r="A207" s="276"/>
      <c r="B207" s="277"/>
      <c r="C207" s="277"/>
    </row>
    <row r="208" spans="1:3" ht="13.5" customHeight="1" x14ac:dyDescent="0.2">
      <c r="A208" s="276"/>
      <c r="B208" s="277"/>
      <c r="C208" s="277"/>
    </row>
    <row r="209" spans="1:3" ht="13.5" customHeight="1" x14ac:dyDescent="0.2">
      <c r="A209" s="276"/>
      <c r="B209" s="277"/>
      <c r="C209" s="277"/>
    </row>
    <row r="210" spans="1:3" ht="13.5" customHeight="1" x14ac:dyDescent="0.2">
      <c r="A210" s="276"/>
      <c r="B210" s="277"/>
      <c r="C210" s="277"/>
    </row>
    <row r="211" spans="1:3" ht="13.5" customHeight="1" x14ac:dyDescent="0.2">
      <c r="A211" s="276"/>
      <c r="B211" s="277"/>
      <c r="C211" s="277"/>
    </row>
    <row r="212" spans="1:3" ht="13.5" customHeight="1" x14ac:dyDescent="0.2">
      <c r="A212" s="276"/>
      <c r="B212" s="277"/>
      <c r="C212" s="277"/>
    </row>
    <row r="213" spans="1:3" ht="13.5" customHeight="1" x14ac:dyDescent="0.2">
      <c r="A213" s="276"/>
      <c r="B213" s="277"/>
      <c r="C213" s="277"/>
    </row>
    <row r="214" spans="1:3" ht="13.5" customHeight="1" x14ac:dyDescent="0.2">
      <c r="A214" s="276"/>
      <c r="B214" s="277"/>
      <c r="C214" s="277"/>
    </row>
    <row r="215" spans="1:3" ht="13.5" customHeight="1" x14ac:dyDescent="0.2">
      <c r="A215" s="276"/>
      <c r="B215" s="277"/>
      <c r="C215" s="277"/>
    </row>
    <row r="216" spans="1:3" ht="13.5" customHeight="1" x14ac:dyDescent="0.2">
      <c r="A216" s="276"/>
      <c r="B216" s="277"/>
      <c r="C216" s="277"/>
    </row>
    <row r="217" spans="1:3" ht="13.5" customHeight="1" x14ac:dyDescent="0.2">
      <c r="A217" s="276"/>
      <c r="B217" s="277"/>
      <c r="C217" s="277"/>
    </row>
    <row r="218" spans="1:3" ht="13.5" customHeight="1" x14ac:dyDescent="0.2">
      <c r="A218" s="276"/>
      <c r="B218" s="277"/>
      <c r="C218" s="277"/>
    </row>
    <row r="219" spans="1:3" ht="13.5" customHeight="1" x14ac:dyDescent="0.2">
      <c r="A219" s="276"/>
      <c r="B219" s="277"/>
      <c r="C219" s="277"/>
    </row>
    <row r="220" spans="1:3" ht="13.5" customHeight="1" x14ac:dyDescent="0.2">
      <c r="A220" s="276"/>
      <c r="B220" s="277"/>
      <c r="C220" s="277"/>
    </row>
    <row r="221" spans="1:3" ht="13.5" customHeight="1" x14ac:dyDescent="0.2">
      <c r="A221" s="276"/>
      <c r="B221" s="277"/>
      <c r="C221" s="277"/>
    </row>
    <row r="222" spans="1:3" ht="13.5" customHeight="1" x14ac:dyDescent="0.2">
      <c r="A222" s="276"/>
      <c r="B222" s="277"/>
      <c r="C222" s="277"/>
    </row>
    <row r="223" spans="1:3" ht="13.5" customHeight="1" x14ac:dyDescent="0.2">
      <c r="A223" s="276"/>
      <c r="B223" s="277"/>
      <c r="C223" s="277"/>
    </row>
    <row r="224" spans="1:3" ht="13.5" customHeight="1" x14ac:dyDescent="0.2">
      <c r="A224" s="276"/>
      <c r="B224" s="277"/>
      <c r="C224" s="277"/>
    </row>
    <row r="225" spans="1:3" ht="13.5" customHeight="1" x14ac:dyDescent="0.2">
      <c r="A225" s="276"/>
      <c r="B225" s="277"/>
      <c r="C225" s="277"/>
    </row>
    <row r="226" spans="1:3" ht="13.5" customHeight="1" x14ac:dyDescent="0.2">
      <c r="A226" s="276"/>
      <c r="B226" s="277"/>
      <c r="C226" s="277"/>
    </row>
    <row r="227" spans="1:3" ht="13.5" customHeight="1" x14ac:dyDescent="0.2">
      <c r="A227" s="276"/>
      <c r="B227" s="277"/>
      <c r="C227" s="277"/>
    </row>
    <row r="228" spans="1:3" ht="13.5" customHeight="1" x14ac:dyDescent="0.2">
      <c r="A228" s="276"/>
      <c r="B228" s="277"/>
      <c r="C228" s="277"/>
    </row>
    <row r="229" spans="1:3" ht="13.5" customHeight="1" x14ac:dyDescent="0.2">
      <c r="A229" s="276"/>
      <c r="B229" s="277"/>
      <c r="C229" s="277"/>
    </row>
    <row r="230" spans="1:3" ht="13.5" customHeight="1" x14ac:dyDescent="0.2">
      <c r="A230" s="276"/>
      <c r="B230" s="277"/>
      <c r="C230" s="277"/>
    </row>
    <row r="231" spans="1:3" ht="13.5" customHeight="1" x14ac:dyDescent="0.2">
      <c r="A231" s="276"/>
      <c r="B231" s="277"/>
      <c r="C231" s="277"/>
    </row>
    <row r="232" spans="1:3" ht="13.5" customHeight="1" x14ac:dyDescent="0.2">
      <c r="A232" s="276"/>
      <c r="B232" s="277"/>
      <c r="C232" s="277"/>
    </row>
    <row r="233" spans="1:3" ht="13.5" customHeight="1" x14ac:dyDescent="0.2">
      <c r="A233" s="276"/>
      <c r="B233" s="277"/>
      <c r="C233" s="277"/>
    </row>
    <row r="234" spans="1:3" ht="13.5" customHeight="1" x14ac:dyDescent="0.2">
      <c r="A234" s="276"/>
      <c r="B234" s="277"/>
      <c r="C234" s="277"/>
    </row>
    <row r="235" spans="1:3" ht="13.5" customHeight="1" x14ac:dyDescent="0.2">
      <c r="A235" s="276"/>
      <c r="B235" s="277"/>
      <c r="C235" s="277"/>
    </row>
    <row r="236" spans="1:3" ht="13.5" customHeight="1" x14ac:dyDescent="0.2">
      <c r="A236" s="276"/>
      <c r="B236" s="277"/>
      <c r="C236" s="277"/>
    </row>
    <row r="237" spans="1:3" ht="13.5" customHeight="1" x14ac:dyDescent="0.2">
      <c r="A237" s="276"/>
      <c r="B237" s="277"/>
      <c r="C237" s="277"/>
    </row>
    <row r="238" spans="1:3" ht="13.5" customHeight="1" x14ac:dyDescent="0.2">
      <c r="A238" s="276"/>
      <c r="B238" s="277"/>
      <c r="C238" s="277"/>
    </row>
    <row r="239" spans="1:3" ht="13.5" customHeight="1" x14ac:dyDescent="0.2">
      <c r="A239" s="276"/>
      <c r="B239" s="277"/>
      <c r="C239" s="277"/>
    </row>
    <row r="240" spans="1:3" ht="13.5" customHeight="1" x14ac:dyDescent="0.2">
      <c r="A240" s="276"/>
      <c r="B240" s="277"/>
      <c r="C240" s="277"/>
    </row>
    <row r="241" spans="1:3" ht="13.5" customHeight="1" x14ac:dyDescent="0.2">
      <c r="A241" s="276"/>
      <c r="B241" s="277"/>
      <c r="C241" s="277"/>
    </row>
    <row r="242" spans="1:3" ht="13.5" customHeight="1" x14ac:dyDescent="0.2">
      <c r="A242" s="276"/>
      <c r="B242" s="277"/>
      <c r="C242" s="277"/>
    </row>
    <row r="243" spans="1:3" ht="13.5" customHeight="1" x14ac:dyDescent="0.2">
      <c r="A243" s="276"/>
      <c r="B243" s="277"/>
      <c r="C243" s="277"/>
    </row>
    <row r="244" spans="1:3" ht="13.5" customHeight="1" x14ac:dyDescent="0.2">
      <c r="A244" s="276"/>
      <c r="B244" s="277"/>
      <c r="C244" s="277"/>
    </row>
    <row r="245" spans="1:3" ht="13.5" customHeight="1" x14ac:dyDescent="0.2">
      <c r="A245" s="276"/>
      <c r="B245" s="277"/>
      <c r="C245" s="277"/>
    </row>
    <row r="246" spans="1:3" ht="13.5" customHeight="1" x14ac:dyDescent="0.2">
      <c r="A246" s="276"/>
      <c r="B246" s="277"/>
      <c r="C246" s="277"/>
    </row>
    <row r="247" spans="1:3" ht="13.5" customHeight="1" x14ac:dyDescent="0.2">
      <c r="A247" s="276"/>
      <c r="B247" s="277"/>
      <c r="C247" s="277"/>
    </row>
    <row r="248" spans="1:3" ht="13.5" customHeight="1" x14ac:dyDescent="0.2">
      <c r="A248" s="276"/>
      <c r="B248" s="277"/>
      <c r="C248" s="277"/>
    </row>
    <row r="249" spans="1:3" ht="13.5" customHeight="1" x14ac:dyDescent="0.2">
      <c r="A249" s="276"/>
      <c r="B249" s="277"/>
      <c r="C249" s="277"/>
    </row>
    <row r="250" spans="1:3" ht="13.5" customHeight="1" x14ac:dyDescent="0.2">
      <c r="A250" s="276"/>
      <c r="B250" s="277"/>
      <c r="C250" s="277"/>
    </row>
    <row r="251" spans="1:3" ht="13.5" customHeight="1" x14ac:dyDescent="0.2">
      <c r="A251" s="276"/>
      <c r="B251" s="277"/>
      <c r="C251" s="277"/>
    </row>
    <row r="252" spans="1:3" ht="13.5" customHeight="1" x14ac:dyDescent="0.2">
      <c r="A252" s="276"/>
      <c r="B252" s="277"/>
      <c r="C252" s="277"/>
    </row>
    <row r="253" spans="1:3" ht="13.5" customHeight="1" x14ac:dyDescent="0.2">
      <c r="A253" s="276"/>
      <c r="B253" s="277"/>
      <c r="C253" s="277"/>
    </row>
    <row r="254" spans="1:3" ht="13.5" customHeight="1" x14ac:dyDescent="0.2">
      <c r="A254" s="276"/>
      <c r="B254" s="277"/>
      <c r="C254" s="277"/>
    </row>
    <row r="255" spans="1:3" ht="13.5" customHeight="1" x14ac:dyDescent="0.2">
      <c r="A255" s="276"/>
      <c r="B255" s="277"/>
      <c r="C255" s="277"/>
    </row>
    <row r="256" spans="1:3" ht="13.5" customHeight="1" x14ac:dyDescent="0.2">
      <c r="A256" s="276"/>
      <c r="B256" s="277"/>
      <c r="C256" s="277"/>
    </row>
    <row r="257" spans="1:3" ht="13.5" customHeight="1" x14ac:dyDescent="0.2">
      <c r="A257" s="276"/>
      <c r="B257" s="277"/>
      <c r="C257" s="277"/>
    </row>
    <row r="258" spans="1:3" ht="13.5" customHeight="1" x14ac:dyDescent="0.2">
      <c r="A258" s="276"/>
      <c r="B258" s="277"/>
      <c r="C258" s="277"/>
    </row>
    <row r="259" spans="1:3" ht="13.5" customHeight="1" x14ac:dyDescent="0.2">
      <c r="A259" s="276"/>
      <c r="B259" s="277"/>
      <c r="C259" s="277"/>
    </row>
    <row r="260" spans="1:3" ht="13.5" customHeight="1" x14ac:dyDescent="0.2">
      <c r="A260" s="276"/>
      <c r="B260" s="277"/>
      <c r="C260" s="277"/>
    </row>
    <row r="261" spans="1:3" ht="13.5" customHeight="1" x14ac:dyDescent="0.2">
      <c r="A261" s="276"/>
      <c r="B261" s="277"/>
      <c r="C261" s="277"/>
    </row>
    <row r="262" spans="1:3" ht="13.5" customHeight="1" x14ac:dyDescent="0.2">
      <c r="A262" s="276"/>
      <c r="B262" s="277"/>
      <c r="C262" s="277"/>
    </row>
    <row r="263" spans="1:3" ht="13.5" customHeight="1" x14ac:dyDescent="0.2">
      <c r="A263" s="276"/>
      <c r="B263" s="277"/>
      <c r="C263" s="277"/>
    </row>
    <row r="264" spans="1:3" ht="13.5" customHeight="1" x14ac:dyDescent="0.2">
      <c r="A264" s="276"/>
      <c r="B264" s="277"/>
      <c r="C264" s="277"/>
    </row>
    <row r="265" spans="1:3" ht="13.5" customHeight="1" x14ac:dyDescent="0.2">
      <c r="A265" s="276"/>
      <c r="B265" s="277"/>
      <c r="C265" s="277"/>
    </row>
    <row r="266" spans="1:3" ht="13.5" customHeight="1" x14ac:dyDescent="0.2">
      <c r="A266" s="276"/>
      <c r="B266" s="277"/>
      <c r="C266" s="277"/>
    </row>
    <row r="267" spans="1:3" ht="13.5" customHeight="1" x14ac:dyDescent="0.2">
      <c r="A267" s="276"/>
      <c r="B267" s="277"/>
      <c r="C267" s="277"/>
    </row>
    <row r="268" spans="1:3" ht="13.5" customHeight="1" x14ac:dyDescent="0.2">
      <c r="A268" s="276"/>
      <c r="B268" s="277"/>
      <c r="C268" s="277"/>
    </row>
    <row r="269" spans="1:3" ht="13.5" customHeight="1" x14ac:dyDescent="0.2">
      <c r="A269" s="276"/>
      <c r="B269" s="277"/>
      <c r="C269" s="277"/>
    </row>
    <row r="270" spans="1:3" ht="13.5" customHeight="1" x14ac:dyDescent="0.2">
      <c r="A270" s="276"/>
      <c r="B270" s="277"/>
      <c r="C270" s="277"/>
    </row>
    <row r="271" spans="1:3" ht="13.5" customHeight="1" x14ac:dyDescent="0.2">
      <c r="A271" s="276"/>
      <c r="B271" s="277"/>
      <c r="C271" s="277"/>
    </row>
    <row r="272" spans="1:3" ht="13.5" customHeight="1" x14ac:dyDescent="0.2">
      <c r="A272" s="276"/>
      <c r="B272" s="277"/>
      <c r="C272" s="277"/>
    </row>
    <row r="273" spans="1:3" ht="13.5" customHeight="1" x14ac:dyDescent="0.2">
      <c r="A273" s="276"/>
      <c r="B273" s="277"/>
      <c r="C273" s="277"/>
    </row>
    <row r="274" spans="1:3" ht="13.5" customHeight="1" x14ac:dyDescent="0.2">
      <c r="A274" s="276"/>
      <c r="B274" s="277"/>
      <c r="C274" s="277"/>
    </row>
    <row r="275" spans="1:3" ht="13.5" customHeight="1" x14ac:dyDescent="0.2">
      <c r="A275" s="276"/>
      <c r="B275" s="277"/>
      <c r="C275" s="277"/>
    </row>
    <row r="276" spans="1:3" ht="13.5" customHeight="1" x14ac:dyDescent="0.2">
      <c r="A276" s="276"/>
      <c r="B276" s="277"/>
      <c r="C276" s="277"/>
    </row>
    <row r="277" spans="1:3" ht="13.5" customHeight="1" x14ac:dyDescent="0.2">
      <c r="A277" s="276"/>
      <c r="B277" s="277"/>
      <c r="C277" s="277"/>
    </row>
    <row r="278" spans="1:3" ht="13.5" customHeight="1" x14ac:dyDescent="0.2">
      <c r="A278" s="276"/>
      <c r="B278" s="277"/>
      <c r="C278" s="277"/>
    </row>
    <row r="279" spans="1:3" ht="13.5" customHeight="1" x14ac:dyDescent="0.2">
      <c r="A279" s="276"/>
      <c r="B279" s="277"/>
      <c r="C279" s="277"/>
    </row>
    <row r="280" spans="1:3" ht="13.5" customHeight="1" x14ac:dyDescent="0.2">
      <c r="A280" s="276"/>
      <c r="B280" s="277"/>
      <c r="C280" s="277"/>
    </row>
    <row r="281" spans="1:3" ht="13.5" customHeight="1" x14ac:dyDescent="0.2">
      <c r="A281" s="276"/>
      <c r="B281" s="277"/>
      <c r="C281" s="277"/>
    </row>
    <row r="282" spans="1:3" ht="13.5" customHeight="1" x14ac:dyDescent="0.2">
      <c r="A282" s="276"/>
      <c r="B282" s="277"/>
      <c r="C282" s="277"/>
    </row>
    <row r="283" spans="1:3" ht="13.5" customHeight="1" x14ac:dyDescent="0.2">
      <c r="A283" s="276"/>
      <c r="B283" s="277"/>
      <c r="C283" s="277"/>
    </row>
    <row r="284" spans="1:3" ht="13.5" customHeight="1" x14ac:dyDescent="0.2">
      <c r="A284" s="276"/>
      <c r="B284" s="277"/>
      <c r="C284" s="277"/>
    </row>
    <row r="285" spans="1:3" ht="13.5" customHeight="1" x14ac:dyDescent="0.2">
      <c r="A285" s="276"/>
      <c r="B285" s="277"/>
      <c r="C285" s="277"/>
    </row>
    <row r="286" spans="1:3" ht="13.5" customHeight="1" x14ac:dyDescent="0.2">
      <c r="A286" s="276"/>
      <c r="B286" s="277"/>
      <c r="C286" s="277"/>
    </row>
    <row r="287" spans="1:3" ht="13.5" customHeight="1" x14ac:dyDescent="0.2">
      <c r="A287" s="276"/>
      <c r="B287" s="277"/>
      <c r="C287" s="283"/>
    </row>
    <row r="288" spans="1:3" ht="13.5" customHeight="1" x14ac:dyDescent="0.2">
      <c r="A288" s="276"/>
      <c r="B288" s="277"/>
      <c r="C288" s="277"/>
    </row>
    <row r="289" spans="1:3" ht="13.5" customHeight="1" x14ac:dyDescent="0.2">
      <c r="A289" s="276"/>
      <c r="B289" s="277"/>
      <c r="C289" s="277"/>
    </row>
    <row r="290" spans="1:3" ht="13.5" customHeight="1" x14ac:dyDescent="0.2">
      <c r="A290" s="276"/>
      <c r="B290" s="277"/>
      <c r="C290" s="277"/>
    </row>
    <row r="291" spans="1:3" ht="13.5" customHeight="1" x14ac:dyDescent="0.2">
      <c r="A291" s="276"/>
      <c r="B291" s="277"/>
      <c r="C291" s="277"/>
    </row>
    <row r="292" spans="1:3" ht="13.5" customHeight="1" x14ac:dyDescent="0.2">
      <c r="A292" s="276"/>
      <c r="B292" s="277"/>
      <c r="C292" s="277"/>
    </row>
    <row r="293" spans="1:3" ht="13.5" customHeight="1" x14ac:dyDescent="0.2">
      <c r="A293" s="276"/>
      <c r="B293" s="277"/>
      <c r="C293" s="277"/>
    </row>
    <row r="294" spans="1:3" ht="13.5" customHeight="1" x14ac:dyDescent="0.2">
      <c r="A294" s="276"/>
      <c r="B294" s="277"/>
      <c r="C294" s="277"/>
    </row>
    <row r="295" spans="1:3" ht="13.5" customHeight="1" x14ac:dyDescent="0.2">
      <c r="A295" s="276"/>
      <c r="B295" s="277"/>
      <c r="C295" s="277"/>
    </row>
    <row r="296" spans="1:3" ht="13.5" customHeight="1" x14ac:dyDescent="0.2">
      <c r="A296" s="276"/>
      <c r="B296" s="277"/>
      <c r="C296" s="277"/>
    </row>
    <row r="297" spans="1:3" ht="13.5" customHeight="1" x14ac:dyDescent="0.2">
      <c r="A297" s="276"/>
      <c r="B297" s="277"/>
      <c r="C297" s="277"/>
    </row>
    <row r="298" spans="1:3" ht="13.5" customHeight="1" x14ac:dyDescent="0.2">
      <c r="A298" s="276"/>
      <c r="B298" s="277"/>
      <c r="C298" s="277"/>
    </row>
    <row r="299" spans="1:3" ht="13.5" customHeight="1" x14ac:dyDescent="0.2">
      <c r="A299" s="276"/>
      <c r="B299" s="277"/>
      <c r="C299" s="277"/>
    </row>
    <row r="300" spans="1:3" ht="13.5" customHeight="1" x14ac:dyDescent="0.2">
      <c r="A300" s="276"/>
      <c r="B300" s="277"/>
      <c r="C300" s="277"/>
    </row>
    <row r="301" spans="1:3" ht="13.5" customHeight="1" x14ac:dyDescent="0.2">
      <c r="A301" s="276"/>
      <c r="B301" s="277"/>
      <c r="C301" s="277"/>
    </row>
    <row r="302" spans="1:3" ht="13.5" customHeight="1" x14ac:dyDescent="0.2">
      <c r="A302" s="276"/>
      <c r="B302" s="277"/>
      <c r="C302" s="277"/>
    </row>
    <row r="303" spans="1:3" ht="13.5" customHeight="1" x14ac:dyDescent="0.2">
      <c r="A303" s="276"/>
    </row>
  </sheetData>
  <sheetProtection password="CF6B" sheet="1" objects="1" scenarios="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R65"/>
  <sheetViews>
    <sheetView showGridLines="0" zoomScale="70" zoomScaleNormal="70" zoomScaleSheetLayoutView="70" workbookViewId="0">
      <selection activeCell="D44" sqref="D44"/>
    </sheetView>
  </sheetViews>
  <sheetFormatPr defaultColWidth="9.140625" defaultRowHeight="12.75" x14ac:dyDescent="0.2"/>
  <cols>
    <col min="1" max="1" width="7.85546875" style="1062" customWidth="1"/>
    <col min="2" max="2" width="65.42578125" style="1063" customWidth="1"/>
    <col min="3" max="3" width="29.5703125" style="1062" customWidth="1"/>
    <col min="4" max="4" width="26" style="1062" customWidth="1"/>
    <col min="5" max="5" width="50.85546875" style="1062" customWidth="1"/>
    <col min="6" max="6" width="26" style="1062" customWidth="1"/>
    <col min="7" max="7" width="24.42578125" style="1062" customWidth="1"/>
    <col min="8" max="8" width="25.140625" style="1062" customWidth="1"/>
    <col min="9" max="9" width="36.140625" style="1062" customWidth="1"/>
    <col min="10" max="10" width="23.140625" style="1062" hidden="1" customWidth="1"/>
    <col min="11" max="11" width="30.140625" style="1062" hidden="1" customWidth="1"/>
    <col min="12" max="12" width="0.140625" style="1062" customWidth="1"/>
    <col min="13" max="16384" width="9.140625" style="1061"/>
  </cols>
  <sheetData>
    <row r="1" spans="1:18" ht="44.25" customHeight="1" thickBot="1" x14ac:dyDescent="0.25">
      <c r="A1" s="1774" t="str">
        <f>IF(CoverSheet!J13="","Progress Report","Progress Report with Disbursement Request")</f>
        <v>Progress Report with Disbursement Request</v>
      </c>
      <c r="B1" s="1774"/>
      <c r="C1" s="1774"/>
      <c r="D1" s="1774"/>
      <c r="E1" s="1774"/>
      <c r="F1" s="1774"/>
      <c r="G1" s="1774"/>
      <c r="H1" s="1774"/>
      <c r="I1" s="1774"/>
      <c r="J1" s="1774"/>
      <c r="K1" s="1774"/>
      <c r="L1" s="1774"/>
    </row>
    <row r="2" spans="1:18" s="1247" customFormat="1" ht="33.75" customHeight="1" x14ac:dyDescent="0.2">
      <c r="A2" s="1784" t="s">
        <v>1100</v>
      </c>
      <c r="B2" s="1785"/>
      <c r="C2" s="1788" t="str">
        <f>[10]CoverSheet!F9</f>
        <v>Period of Financial Reporting</v>
      </c>
      <c r="D2" s="1789"/>
      <c r="E2" s="1255" t="str">
        <f>[10]CoverSheet!I9</f>
        <v>Beginning Date:</v>
      </c>
      <c r="F2" s="1256">
        <f>IF(CoverSheet!J10="","",CoverSheet!J10)</f>
        <v>42552</v>
      </c>
      <c r="G2" s="1255" t="str">
        <f>[10]CoverSheet!K9</f>
        <v>End Date:</v>
      </c>
      <c r="H2" s="1254">
        <f>IF(CoverSheet!L10="","",CoverSheet!L10)</f>
        <v>42735</v>
      </c>
      <c r="I2" s="1253"/>
      <c r="J2" s="1248"/>
      <c r="K2" s="1248"/>
      <c r="L2" s="1248"/>
    </row>
    <row r="3" spans="1:18" s="1247" customFormat="1" ht="31.5" customHeight="1" thickBot="1" x14ac:dyDescent="0.25">
      <c r="A3" s="1786"/>
      <c r="B3" s="1787"/>
      <c r="C3" s="1790" t="s">
        <v>1287</v>
      </c>
      <c r="D3" s="1791"/>
      <c r="E3" s="1251" t="str">
        <f>[10]CoverSheet!I9</f>
        <v>Beginning Date:</v>
      </c>
      <c r="F3" s="1252">
        <f>IF(CoverSheet!D10="","",CoverSheet!D10)</f>
        <v>42552</v>
      </c>
      <c r="G3" s="1251" t="str">
        <f>[10]CoverSheet!K9</f>
        <v>End Date:</v>
      </c>
      <c r="H3" s="1250">
        <f>IF(CoverSheet!L10="","",CoverSheet!L10)</f>
        <v>42735</v>
      </c>
      <c r="I3" s="1249"/>
      <c r="J3" s="1248"/>
      <c r="K3" s="1248"/>
      <c r="L3" s="1248"/>
    </row>
    <row r="4" spans="1:18" ht="29.25" customHeight="1" thickBot="1" x14ac:dyDescent="0.25">
      <c r="B4" s="1775" t="s">
        <v>1007</v>
      </c>
      <c r="C4" s="1776"/>
      <c r="D4" s="1776"/>
      <c r="E4" s="1776"/>
      <c r="F4" s="1776"/>
      <c r="G4" s="1776"/>
      <c r="H4" s="1776"/>
      <c r="I4" s="1776"/>
      <c r="J4" s="1776"/>
      <c r="K4" s="1776"/>
      <c r="L4" s="1777"/>
      <c r="M4" s="1246"/>
    </row>
    <row r="5" spans="1:18" ht="29.25" customHeight="1" x14ac:dyDescent="0.2">
      <c r="A5" s="1094"/>
      <c r="B5" s="1245"/>
      <c r="C5" s="1765" t="s">
        <v>323</v>
      </c>
      <c r="D5" s="1766"/>
      <c r="E5" s="1767"/>
      <c r="F5" s="1778" t="s">
        <v>1004</v>
      </c>
      <c r="G5" s="1779"/>
      <c r="H5" s="1779"/>
      <c r="I5" s="1780"/>
      <c r="J5" s="1781" t="s">
        <v>985</v>
      </c>
      <c r="K5" s="1782"/>
      <c r="L5" s="1783"/>
    </row>
    <row r="6" spans="1:18" ht="76.5" customHeight="1" x14ac:dyDescent="0.2">
      <c r="A6" s="1244" t="s">
        <v>1002</v>
      </c>
      <c r="B6" s="1243" t="s">
        <v>1005</v>
      </c>
      <c r="C6" s="1049" t="s">
        <v>1008</v>
      </c>
      <c r="D6" s="1049" t="s">
        <v>28</v>
      </c>
      <c r="E6" s="1130" t="s">
        <v>94</v>
      </c>
      <c r="F6" s="1242" t="s">
        <v>1022</v>
      </c>
      <c r="G6" s="1241" t="s">
        <v>1205</v>
      </c>
      <c r="H6" s="1240" t="s">
        <v>324</v>
      </c>
      <c r="I6" s="1239" t="s">
        <v>94</v>
      </c>
      <c r="J6" s="1238" t="s">
        <v>1101</v>
      </c>
      <c r="K6" s="1170" t="s">
        <v>325</v>
      </c>
      <c r="L6" s="1169" t="s">
        <v>94</v>
      </c>
    </row>
    <row r="7" spans="1:18" ht="118.5" customHeight="1" thickBot="1" x14ac:dyDescent="0.25">
      <c r="A7" s="1105" t="s">
        <v>1286</v>
      </c>
      <c r="B7" s="1225" t="s">
        <v>326</v>
      </c>
      <c r="C7" s="1141">
        <v>0</v>
      </c>
      <c r="D7" s="1237">
        <v>0</v>
      </c>
      <c r="E7" s="1236"/>
      <c r="F7" s="1235"/>
      <c r="G7" s="1234">
        <v>0</v>
      </c>
      <c r="H7" s="1222">
        <f>D7+G7</f>
        <v>0</v>
      </c>
      <c r="I7" s="1233"/>
      <c r="J7" s="1210">
        <v>0</v>
      </c>
      <c r="K7" s="1138">
        <f>H7+J7</f>
        <v>0</v>
      </c>
      <c r="L7" s="1137"/>
    </row>
    <row r="8" spans="1:18" ht="39.75" customHeight="1" x14ac:dyDescent="0.2">
      <c r="A8" s="1232"/>
      <c r="B8" s="1220" t="s">
        <v>1134</v>
      </c>
      <c r="C8" s="1231"/>
      <c r="D8" s="1201"/>
      <c r="E8" s="1201"/>
      <c r="F8" s="1201"/>
      <c r="G8" s="1201"/>
      <c r="H8" s="1201"/>
      <c r="I8" s="1230"/>
      <c r="J8" s="1201"/>
      <c r="K8" s="1200"/>
      <c r="L8" s="1229"/>
    </row>
    <row r="9" spans="1:18" ht="39.75" customHeight="1" x14ac:dyDescent="0.2">
      <c r="A9" s="1228"/>
      <c r="B9" s="1149" t="s">
        <v>327</v>
      </c>
      <c r="C9" s="1218"/>
      <c r="D9" s="1218"/>
      <c r="E9" s="1218"/>
      <c r="F9" s="1218"/>
      <c r="G9" s="1218"/>
      <c r="H9" s="1218"/>
      <c r="I9" s="1219"/>
      <c r="J9" s="1218"/>
      <c r="K9" s="1218"/>
      <c r="L9" s="1217"/>
    </row>
    <row r="10" spans="1:18" ht="39.75" customHeight="1" x14ac:dyDescent="0.2">
      <c r="A10" s="1105" t="s">
        <v>1285</v>
      </c>
      <c r="B10" s="1117" t="s">
        <v>1175</v>
      </c>
      <c r="C10" s="1213">
        <v>0</v>
      </c>
      <c r="D10" s="1226">
        <v>3327540</v>
      </c>
      <c r="E10" s="1116"/>
      <c r="F10" s="1210">
        <v>0</v>
      </c>
      <c r="G10" s="1147">
        <v>0</v>
      </c>
      <c r="H10" s="1107">
        <f>D10+G10</f>
        <v>3327540</v>
      </c>
      <c r="I10" s="1113"/>
      <c r="J10" s="1210">
        <v>0</v>
      </c>
      <c r="K10" s="1107">
        <f>H10+J10</f>
        <v>3327540</v>
      </c>
      <c r="L10" s="1144"/>
    </row>
    <row r="11" spans="1:18" ht="39.75" customHeight="1" x14ac:dyDescent="0.2">
      <c r="A11" s="1105" t="s">
        <v>1284</v>
      </c>
      <c r="B11" s="1117" t="s">
        <v>1006</v>
      </c>
      <c r="C11" s="1213">
        <v>0</v>
      </c>
      <c r="D11" s="1226">
        <v>648241.24000000011</v>
      </c>
      <c r="E11" s="1116"/>
      <c r="F11" s="1210">
        <v>0</v>
      </c>
      <c r="G11" s="1147">
        <v>0</v>
      </c>
      <c r="H11" s="1107">
        <f>D11+G11</f>
        <v>648241.24000000011</v>
      </c>
      <c r="I11" s="1113"/>
      <c r="J11" s="1212">
        <v>0</v>
      </c>
      <c r="K11" s="1107">
        <f>H11+J11</f>
        <v>648241.24000000011</v>
      </c>
      <c r="L11" s="1144"/>
    </row>
    <row r="12" spans="1:18" ht="39.75" customHeight="1" x14ac:dyDescent="0.2">
      <c r="A12" s="1105" t="s">
        <v>1283</v>
      </c>
      <c r="B12" s="1112" t="s">
        <v>328</v>
      </c>
      <c r="C12" s="1211">
        <v>0</v>
      </c>
      <c r="D12" s="1226">
        <v>0</v>
      </c>
      <c r="E12" s="1116"/>
      <c r="F12" s="1210">
        <v>0</v>
      </c>
      <c r="G12" s="1147">
        <v>0</v>
      </c>
      <c r="H12" s="1107">
        <f>D12+G12</f>
        <v>0</v>
      </c>
      <c r="I12" s="1113"/>
      <c r="J12" s="1210">
        <v>0</v>
      </c>
      <c r="K12" s="1107">
        <f>H12+J12</f>
        <v>0</v>
      </c>
      <c r="L12" s="1144"/>
      <c r="R12" s="1227"/>
    </row>
    <row r="13" spans="1:18" ht="39.75" customHeight="1" x14ac:dyDescent="0.2">
      <c r="A13" s="1105" t="s">
        <v>1282</v>
      </c>
      <c r="B13" s="1117" t="s">
        <v>329</v>
      </c>
      <c r="C13" s="1213">
        <v>0</v>
      </c>
      <c r="D13" s="1226">
        <v>0</v>
      </c>
      <c r="E13" s="1116"/>
      <c r="F13" s="1210">
        <v>0</v>
      </c>
      <c r="G13" s="1147">
        <v>0</v>
      </c>
      <c r="H13" s="1107">
        <f>D13+G13</f>
        <v>0</v>
      </c>
      <c r="I13" s="1113"/>
      <c r="J13" s="1210">
        <v>0</v>
      </c>
      <c r="K13" s="1107">
        <f>H13+J13</f>
        <v>0</v>
      </c>
      <c r="L13" s="1144"/>
    </row>
    <row r="14" spans="1:18" ht="127.5" customHeight="1" x14ac:dyDescent="0.2">
      <c r="A14" s="1105" t="s">
        <v>1281</v>
      </c>
      <c r="B14" s="1117" t="s">
        <v>330</v>
      </c>
      <c r="C14" s="1213">
        <v>0</v>
      </c>
      <c r="D14" s="1226">
        <f>4069.07+449339.41/2.3479</f>
        <v>195448.34935602025</v>
      </c>
      <c r="E14" s="1074" t="s">
        <v>1409</v>
      </c>
      <c r="F14" s="1212">
        <v>0</v>
      </c>
      <c r="G14" s="1147">
        <v>0</v>
      </c>
      <c r="H14" s="1107">
        <f>D14+G14</f>
        <v>195448.34935602025</v>
      </c>
      <c r="I14" s="1113"/>
      <c r="J14" s="1210">
        <v>0</v>
      </c>
      <c r="K14" s="1107">
        <f>H14+J14</f>
        <v>195448.34935602025</v>
      </c>
      <c r="L14" s="1144"/>
    </row>
    <row r="15" spans="1:18" ht="39.75" customHeight="1" thickBot="1" x14ac:dyDescent="0.25">
      <c r="A15" s="1105" t="s">
        <v>1280</v>
      </c>
      <c r="B15" s="1225" t="s">
        <v>1012</v>
      </c>
      <c r="C15" s="1179">
        <f>SUM(C10:C14)</f>
        <v>0</v>
      </c>
      <c r="D15" s="1178">
        <f>SUM(D10:D14)</f>
        <v>4171229.5893560206</v>
      </c>
      <c r="E15" s="1224"/>
      <c r="F15" s="1223">
        <f>SUM(F10:F14)</f>
        <v>0</v>
      </c>
      <c r="G15" s="1098">
        <f>SUM(G10:G14)</f>
        <v>0</v>
      </c>
      <c r="H15" s="1178">
        <f>SUM(H10:H14)</f>
        <v>4171229.5893560206</v>
      </c>
      <c r="I15" s="1155"/>
      <c r="J15" s="1204">
        <f>SUM(J10:J14)</f>
        <v>0</v>
      </c>
      <c r="K15" s="1222">
        <f>SUM(K10:K14)</f>
        <v>4171229.5893560206</v>
      </c>
      <c r="L15" s="1221"/>
    </row>
    <row r="16" spans="1:18" ht="39.75" customHeight="1" x14ac:dyDescent="0.2">
      <c r="A16" s="1176"/>
      <c r="B16" s="1220" t="s">
        <v>1135</v>
      </c>
      <c r="C16" s="1200"/>
      <c r="D16" s="1200"/>
      <c r="E16" s="1201"/>
      <c r="F16" s="1201"/>
      <c r="G16" s="1200"/>
      <c r="H16" s="1200"/>
      <c r="I16" s="1202"/>
      <c r="J16" s="1201"/>
      <c r="K16" s="1201"/>
      <c r="L16" s="1199"/>
    </row>
    <row r="17" spans="1:12" ht="39.75" customHeight="1" x14ac:dyDescent="0.2">
      <c r="A17" s="1105"/>
      <c r="B17" s="1149" t="s">
        <v>116</v>
      </c>
      <c r="C17" s="1218"/>
      <c r="D17" s="1218"/>
      <c r="E17" s="1218"/>
      <c r="F17" s="1218"/>
      <c r="G17" s="1218"/>
      <c r="H17" s="1218"/>
      <c r="I17" s="1219"/>
      <c r="J17" s="1218"/>
      <c r="K17" s="1218"/>
      <c r="L17" s="1217"/>
    </row>
    <row r="18" spans="1:12" ht="39.75" customHeight="1" x14ac:dyDescent="0.2">
      <c r="A18" s="1105" t="s">
        <v>1279</v>
      </c>
      <c r="B18" s="1112" t="s">
        <v>1102</v>
      </c>
      <c r="C18" s="1213">
        <v>0</v>
      </c>
      <c r="D18" s="1147">
        <v>379267.9</v>
      </c>
      <c r="E18" s="1074"/>
      <c r="F18" s="1147">
        <v>0</v>
      </c>
      <c r="G18" s="1147">
        <v>0</v>
      </c>
      <c r="H18" s="1107">
        <f>D18+G18</f>
        <v>379267.9</v>
      </c>
      <c r="I18" s="1216"/>
      <c r="J18" s="1147">
        <v>0</v>
      </c>
      <c r="K18" s="1107">
        <f>H18+J18</f>
        <v>379267.9</v>
      </c>
      <c r="L18" s="1215"/>
    </row>
    <row r="19" spans="1:12" ht="39.75" customHeight="1" x14ac:dyDescent="0.2">
      <c r="A19" s="1105" t="s">
        <v>1278</v>
      </c>
      <c r="B19" s="1117" t="s">
        <v>1006</v>
      </c>
      <c r="C19" s="1214">
        <f>C11</f>
        <v>0</v>
      </c>
      <c r="D19" s="1107">
        <f>D11</f>
        <v>648241.24000000011</v>
      </c>
      <c r="E19" s="1074"/>
      <c r="F19" s="1114">
        <f>F11</f>
        <v>0</v>
      </c>
      <c r="G19" s="1147">
        <v>0</v>
      </c>
      <c r="H19" s="1107">
        <f>D19+G19</f>
        <v>648241.24000000011</v>
      </c>
      <c r="I19" s="1113"/>
      <c r="J19" s="1114">
        <f>J11</f>
        <v>0</v>
      </c>
      <c r="K19" s="1107">
        <f>H19+J19</f>
        <v>648241.24000000011</v>
      </c>
      <c r="L19" s="1144"/>
    </row>
    <row r="20" spans="1:12" ht="39.75" customHeight="1" x14ac:dyDescent="0.2">
      <c r="A20" s="1105" t="s">
        <v>1277</v>
      </c>
      <c r="B20" s="1117" t="s">
        <v>1011</v>
      </c>
      <c r="C20" s="1213">
        <v>0</v>
      </c>
      <c r="D20" s="1147">
        <v>1338657.71</v>
      </c>
      <c r="E20" s="1074"/>
      <c r="F20" s="1212">
        <v>0</v>
      </c>
      <c r="G20" s="1147">
        <v>0</v>
      </c>
      <c r="H20" s="1107">
        <f>D20+G20</f>
        <v>1338657.71</v>
      </c>
      <c r="I20" s="1113"/>
      <c r="J20" s="1111">
        <v>0</v>
      </c>
      <c r="K20" s="1107">
        <f>H20+J20</f>
        <v>1338657.71</v>
      </c>
      <c r="L20" s="1113"/>
    </row>
    <row r="21" spans="1:12" ht="39.75" customHeight="1" x14ac:dyDescent="0.2">
      <c r="A21" s="1105" t="s">
        <v>1276</v>
      </c>
      <c r="B21" s="1112" t="s">
        <v>1090</v>
      </c>
      <c r="C21" s="1211">
        <v>0</v>
      </c>
      <c r="D21" s="1147">
        <v>0</v>
      </c>
      <c r="E21" s="1116"/>
      <c r="F21" s="1210">
        <v>0</v>
      </c>
      <c r="G21" s="1147">
        <v>0</v>
      </c>
      <c r="H21" s="1107">
        <f>D21+G21</f>
        <v>0</v>
      </c>
      <c r="I21" s="1113"/>
      <c r="J21" s="1111">
        <v>0</v>
      </c>
      <c r="K21" s="1107">
        <f>H21+J21</f>
        <v>0</v>
      </c>
      <c r="L21" s="1144"/>
    </row>
    <row r="22" spans="1:12" ht="39.75" customHeight="1" thickBot="1" x14ac:dyDescent="0.25">
      <c r="A22" s="1105" t="s">
        <v>1275</v>
      </c>
      <c r="B22" s="1209" t="s">
        <v>1103</v>
      </c>
      <c r="C22" s="1208">
        <f>SUM(C18:C21)</f>
        <v>0</v>
      </c>
      <c r="D22" s="1207">
        <f>SUM(D18:D21)</f>
        <v>2366166.85</v>
      </c>
      <c r="E22" s="1206"/>
      <c r="F22" s="1205">
        <f>SUM(F18:F21)</f>
        <v>0</v>
      </c>
      <c r="G22" s="1098">
        <f>SUM(G18:G21)</f>
        <v>0</v>
      </c>
      <c r="H22" s="1098">
        <f>SUM(H18:H21)</f>
        <v>2366166.85</v>
      </c>
      <c r="I22" s="1097"/>
      <c r="J22" s="1204">
        <f>SUM(J18:J21)</f>
        <v>0</v>
      </c>
      <c r="K22" s="1138">
        <f>SUM(K18:K21)</f>
        <v>2366166.85</v>
      </c>
      <c r="L22" s="1137"/>
    </row>
    <row r="23" spans="1:12" ht="39.75" customHeight="1" x14ac:dyDescent="0.2">
      <c r="A23" s="1176"/>
      <c r="B23" s="1203" t="s">
        <v>1136</v>
      </c>
      <c r="C23" s="1201"/>
      <c r="D23" s="1201"/>
      <c r="E23" s="1201"/>
      <c r="F23" s="1201"/>
      <c r="G23" s="1200"/>
      <c r="H23" s="1200"/>
      <c r="I23" s="1202"/>
      <c r="J23" s="1201"/>
      <c r="K23" s="1200"/>
      <c r="L23" s="1199"/>
    </row>
    <row r="24" spans="1:12" ht="39.75" customHeight="1" x14ac:dyDescent="0.2">
      <c r="A24" s="1105" t="s">
        <v>1274</v>
      </c>
      <c r="B24" s="1117" t="s">
        <v>331</v>
      </c>
      <c r="C24" s="1120">
        <v>0</v>
      </c>
      <c r="D24" s="1121">
        <v>0</v>
      </c>
      <c r="E24" s="1116"/>
      <c r="F24" s="1120">
        <v>0</v>
      </c>
      <c r="G24" s="1108">
        <v>0</v>
      </c>
      <c r="H24" s="1107">
        <f>D24+G24</f>
        <v>0</v>
      </c>
      <c r="I24" s="1113"/>
      <c r="J24" s="1111">
        <v>0</v>
      </c>
      <c r="K24" s="1107">
        <f>H24+J24</f>
        <v>0</v>
      </c>
      <c r="L24" s="1144"/>
    </row>
    <row r="25" spans="1:12" ht="39.75" customHeight="1" x14ac:dyDescent="0.2">
      <c r="A25" s="1105" t="s">
        <v>1273</v>
      </c>
      <c r="B25" s="1112" t="s">
        <v>332</v>
      </c>
      <c r="C25" s="1111">
        <v>0</v>
      </c>
      <c r="D25" s="1121">
        <v>-97404.81</v>
      </c>
      <c r="E25" s="1074"/>
      <c r="F25" s="1111">
        <v>0</v>
      </c>
      <c r="G25" s="1108">
        <v>0</v>
      </c>
      <c r="H25" s="1107">
        <f>D25+G25</f>
        <v>-97404.81</v>
      </c>
      <c r="I25" s="1113"/>
      <c r="J25" s="1111">
        <v>0</v>
      </c>
      <c r="K25" s="1107">
        <f>H25+J25</f>
        <v>-97404.81</v>
      </c>
      <c r="L25" s="1144"/>
    </row>
    <row r="26" spans="1:12" ht="39.75" customHeight="1" x14ac:dyDescent="0.2">
      <c r="A26" s="1105" t="s">
        <v>1272</v>
      </c>
      <c r="B26" s="1112" t="s">
        <v>1091</v>
      </c>
      <c r="C26" s="1111">
        <v>0</v>
      </c>
      <c r="D26" s="1121">
        <v>0</v>
      </c>
      <c r="E26" s="1116"/>
      <c r="F26" s="1120">
        <v>0</v>
      </c>
      <c r="G26" s="1108">
        <v>0</v>
      </c>
      <c r="H26" s="1107">
        <f>D26+G26</f>
        <v>0</v>
      </c>
      <c r="I26" s="1113"/>
      <c r="J26" s="1111">
        <v>0</v>
      </c>
      <c r="K26" s="1107">
        <f>H26+J26</f>
        <v>0</v>
      </c>
      <c r="L26" s="1144"/>
    </row>
    <row r="27" spans="1:12" ht="39.75" customHeight="1" thickBot="1" x14ac:dyDescent="0.25">
      <c r="A27" s="1105" t="s">
        <v>1271</v>
      </c>
      <c r="B27" s="1198" t="s">
        <v>1105</v>
      </c>
      <c r="C27" s="1195">
        <v>0</v>
      </c>
      <c r="D27" s="1197">
        <v>0</v>
      </c>
      <c r="E27" s="1196"/>
      <c r="F27" s="1195">
        <v>0</v>
      </c>
      <c r="G27" s="1119">
        <v>0</v>
      </c>
      <c r="H27" s="1100">
        <f>D27+G27</f>
        <v>0</v>
      </c>
      <c r="I27" s="1194"/>
      <c r="J27" s="1193">
        <v>0</v>
      </c>
      <c r="K27" s="1100">
        <f>H27+J27</f>
        <v>0</v>
      </c>
      <c r="L27" s="1192"/>
    </row>
    <row r="28" spans="1:12" ht="39.75" customHeight="1" x14ac:dyDescent="0.2">
      <c r="A28" s="1176"/>
      <c r="B28" s="1792" t="s">
        <v>1137</v>
      </c>
      <c r="C28" s="1793"/>
      <c r="D28" s="1793"/>
      <c r="E28" s="1793"/>
      <c r="F28" s="1793"/>
      <c r="G28" s="1793"/>
      <c r="H28" s="1793"/>
      <c r="I28" s="1793"/>
      <c r="J28" s="1793"/>
      <c r="K28" s="1793"/>
      <c r="L28" s="1794"/>
    </row>
    <row r="29" spans="1:12" ht="39.75" customHeight="1" x14ac:dyDescent="0.2">
      <c r="A29" s="1105" t="s">
        <v>1270</v>
      </c>
      <c r="B29" s="1149" t="s">
        <v>1016</v>
      </c>
      <c r="C29" s="1141">
        <v>0</v>
      </c>
      <c r="D29" s="1186">
        <f>(D7+D15-D22)+D24+D25+D27</f>
        <v>1707657.9293560204</v>
      </c>
      <c r="E29" s="1189"/>
      <c r="F29" s="1191"/>
      <c r="G29" s="1186">
        <f>(G15-G22)+G25+G24</f>
        <v>0</v>
      </c>
      <c r="H29" s="1186">
        <f>(H7+H15-H22)+H24+H25-H26</f>
        <v>1707657.9293560204</v>
      </c>
      <c r="I29" s="1187"/>
      <c r="J29" s="1186">
        <f>J7+J15-J22+J25+J24</f>
        <v>0</v>
      </c>
      <c r="K29" s="1186">
        <f>K7+K15-K22+K25+K24-K26</f>
        <v>1707657.9293560204</v>
      </c>
      <c r="L29" s="1190"/>
    </row>
    <row r="30" spans="1:12" ht="39.75" customHeight="1" x14ac:dyDescent="0.2">
      <c r="A30" s="1105" t="s">
        <v>1269</v>
      </c>
      <c r="B30" s="1149" t="s">
        <v>1017</v>
      </c>
      <c r="C30" s="1141">
        <v>0</v>
      </c>
      <c r="D30" s="1186">
        <f>'SR_Cash Reconciliation_2E'!I159</f>
        <v>49029.070690706081</v>
      </c>
      <c r="E30" s="1189"/>
      <c r="F30" s="1188"/>
      <c r="G30" s="1186">
        <f>'SR_Cash Reconciliation_2E'!L159</f>
        <v>0</v>
      </c>
      <c r="H30" s="1186">
        <f>'SR_Cash Reconciliation_2E'!M159</f>
        <v>49029.070690706081</v>
      </c>
      <c r="I30" s="1187"/>
      <c r="J30" s="1110">
        <v>0</v>
      </c>
      <c r="K30" s="1186">
        <f>+H30+J30</f>
        <v>49029.070690706081</v>
      </c>
      <c r="L30" s="1185"/>
    </row>
    <row r="31" spans="1:12" ht="39.75" customHeight="1" thickBot="1" x14ac:dyDescent="0.25">
      <c r="A31" s="1105" t="s">
        <v>1268</v>
      </c>
      <c r="B31" s="1184" t="s">
        <v>1009</v>
      </c>
      <c r="C31" s="1183">
        <f>C29+C30</f>
        <v>0</v>
      </c>
      <c r="D31" s="1178">
        <f>D29+D30</f>
        <v>1756687.0000467265</v>
      </c>
      <c r="E31" s="1182"/>
      <c r="F31" s="1181">
        <f>F29+F30</f>
        <v>0</v>
      </c>
      <c r="G31" s="1178">
        <f>G29+G30</f>
        <v>0</v>
      </c>
      <c r="H31" s="1178">
        <f>H29+H30</f>
        <v>1756687.0000467265</v>
      </c>
      <c r="I31" s="1180"/>
      <c r="J31" s="1179">
        <f>J29+J30</f>
        <v>0</v>
      </c>
      <c r="K31" s="1178">
        <f>K29+K30</f>
        <v>1756687.0000467265</v>
      </c>
      <c r="L31" s="1177"/>
    </row>
    <row r="32" spans="1:12" ht="15.75" thickBot="1" x14ac:dyDescent="0.25">
      <c r="A32" s="1176"/>
      <c r="B32" s="1136"/>
      <c r="C32" s="1135"/>
      <c r="D32" s="1135"/>
      <c r="E32" s="1134"/>
      <c r="F32" s="1135"/>
      <c r="G32" s="1135"/>
      <c r="H32" s="1135"/>
      <c r="I32" s="1134"/>
      <c r="J32" s="1135"/>
      <c r="K32" s="1135"/>
      <c r="L32" s="1134"/>
    </row>
    <row r="33" spans="1:12" ht="43.5" customHeight="1" thickBot="1" x14ac:dyDescent="0.25">
      <c r="A33" s="1105"/>
      <c r="B33" s="1795" t="s">
        <v>1010</v>
      </c>
      <c r="C33" s="1763"/>
      <c r="D33" s="1763"/>
      <c r="E33" s="1763"/>
      <c r="F33" s="1763"/>
      <c r="G33" s="1763"/>
      <c r="H33" s="1763"/>
      <c r="I33" s="1763"/>
      <c r="J33" s="1763"/>
      <c r="K33" s="1763"/>
      <c r="L33" s="1764"/>
    </row>
    <row r="34" spans="1:12" ht="36.75" customHeight="1" x14ac:dyDescent="0.2">
      <c r="A34" s="1105"/>
      <c r="B34" s="1796"/>
      <c r="C34" s="1765" t="s">
        <v>323</v>
      </c>
      <c r="D34" s="1766"/>
      <c r="E34" s="1767"/>
      <c r="F34" s="1778" t="s">
        <v>1004</v>
      </c>
      <c r="G34" s="1779"/>
      <c r="H34" s="1779"/>
      <c r="I34" s="1780"/>
      <c r="J34" s="1771" t="s">
        <v>985</v>
      </c>
      <c r="K34" s="1772"/>
      <c r="L34" s="1773"/>
    </row>
    <row r="35" spans="1:12" ht="50.25" customHeight="1" thickBot="1" x14ac:dyDescent="0.25">
      <c r="A35" s="1105"/>
      <c r="B35" s="1797"/>
      <c r="C35" s="1049"/>
      <c r="D35" s="1049" t="s">
        <v>1204</v>
      </c>
      <c r="E35" s="1130" t="s">
        <v>94</v>
      </c>
      <c r="F35" s="1175"/>
      <c r="G35" s="1174" t="s">
        <v>1205</v>
      </c>
      <c r="H35" s="1173" t="s">
        <v>324</v>
      </c>
      <c r="I35" s="1172" t="s">
        <v>94</v>
      </c>
      <c r="J35" s="1171" t="s">
        <v>1104</v>
      </c>
      <c r="K35" s="1170" t="s">
        <v>325</v>
      </c>
      <c r="L35" s="1169" t="s">
        <v>94</v>
      </c>
    </row>
    <row r="36" spans="1:12" ht="36" customHeight="1" x14ac:dyDescent="0.2">
      <c r="A36" s="1105" t="s">
        <v>1267</v>
      </c>
      <c r="B36" s="1168" t="s">
        <v>1015</v>
      </c>
      <c r="C36" s="1099"/>
      <c r="D36" s="1121">
        <f>1427540+741416.14/2.6468</f>
        <v>1707657.9310865952</v>
      </c>
      <c r="E36" s="1189" t="s">
        <v>1414</v>
      </c>
      <c r="F36" s="1167"/>
      <c r="G36" s="1108">
        <v>0</v>
      </c>
      <c r="H36" s="1107">
        <f>D36+G36</f>
        <v>1707657.9310865952</v>
      </c>
      <c r="I36" s="1113"/>
      <c r="J36" s="1164">
        <v>0</v>
      </c>
      <c r="K36" s="1107">
        <f>H36+J36</f>
        <v>1707657.9310865952</v>
      </c>
      <c r="L36" s="1113"/>
    </row>
    <row r="37" spans="1:12" ht="36" customHeight="1" x14ac:dyDescent="0.2">
      <c r="A37" s="1105" t="s">
        <v>1266</v>
      </c>
      <c r="B37" s="1166" t="s">
        <v>333</v>
      </c>
      <c r="C37" s="1099"/>
      <c r="D37" s="1121"/>
      <c r="E37" s="1074"/>
      <c r="F37" s="1165"/>
      <c r="G37" s="1108">
        <v>0</v>
      </c>
      <c r="H37" s="1107">
        <f>D37+G37</f>
        <v>0</v>
      </c>
      <c r="I37" s="1113"/>
      <c r="J37" s="1164">
        <v>0</v>
      </c>
      <c r="K37" s="1107">
        <f>H37+J37</f>
        <v>0</v>
      </c>
      <c r="L37" s="1113"/>
    </row>
    <row r="38" spans="1:12" ht="50.25" customHeight="1" thickBot="1" x14ac:dyDescent="0.25">
      <c r="A38" s="1105" t="s">
        <v>1265</v>
      </c>
      <c r="B38" s="1163" t="s">
        <v>334</v>
      </c>
      <c r="C38" s="1162"/>
      <c r="D38" s="1159">
        <f>1194324+46228.15</f>
        <v>1240552.1499999999</v>
      </c>
      <c r="E38" s="1161" t="s">
        <v>1411</v>
      </c>
      <c r="F38" s="1160"/>
      <c r="G38" s="1159">
        <v>0</v>
      </c>
      <c r="H38" s="1158">
        <f>D38+G38</f>
        <v>1240552.1499999999</v>
      </c>
      <c r="I38" s="1155"/>
      <c r="J38" s="1157">
        <v>0</v>
      </c>
      <c r="K38" s="1156">
        <f>H38+J38</f>
        <v>1240552.1499999999</v>
      </c>
      <c r="L38" s="1155"/>
    </row>
    <row r="39" spans="1:12" ht="15.75" thickBot="1" x14ac:dyDescent="0.25">
      <c r="A39" s="1132"/>
      <c r="B39" s="1136"/>
      <c r="C39" s="1135"/>
      <c r="D39" s="1135"/>
      <c r="E39" s="1134"/>
      <c r="F39" s="1135"/>
      <c r="G39" s="1135"/>
      <c r="H39" s="1135"/>
      <c r="I39" s="1154"/>
      <c r="J39" s="1135"/>
      <c r="K39" s="1135"/>
      <c r="L39" s="1134"/>
    </row>
    <row r="40" spans="1:12" ht="43.5" customHeight="1" thickBot="1" x14ac:dyDescent="0.25">
      <c r="A40" s="1105"/>
      <c r="B40" s="1798" t="s">
        <v>1311</v>
      </c>
      <c r="C40" s="1763"/>
      <c r="D40" s="1763"/>
      <c r="E40" s="1763"/>
      <c r="F40" s="1763"/>
      <c r="G40" s="1763"/>
      <c r="H40" s="1763"/>
      <c r="I40" s="1763"/>
      <c r="J40" s="1763"/>
      <c r="K40" s="1763"/>
      <c r="L40" s="1764"/>
    </row>
    <row r="41" spans="1:12" ht="41.45" customHeight="1" x14ac:dyDescent="0.2">
      <c r="A41" s="1105" t="s">
        <v>1264</v>
      </c>
      <c r="B41" s="1149" t="s">
        <v>1173</v>
      </c>
      <c r="C41" s="1141">
        <v>0</v>
      </c>
      <c r="D41" s="1153">
        <f>(748298+2800+39498.4+1300)/2.6468+746289</f>
        <v>1045479.1163669337</v>
      </c>
      <c r="E41" s="1525"/>
      <c r="F41" s="1141">
        <v>0</v>
      </c>
      <c r="G41" s="1152">
        <v>0</v>
      </c>
      <c r="H41" s="1151">
        <f>D41+G41</f>
        <v>1045479.1163669337</v>
      </c>
      <c r="I41" s="1109"/>
      <c r="J41" s="1111">
        <v>0</v>
      </c>
      <c r="K41" s="1150">
        <f>H41+J41</f>
        <v>1045479.1163669337</v>
      </c>
      <c r="L41" s="1144"/>
    </row>
    <row r="42" spans="1:12" ht="45.6" customHeight="1" x14ac:dyDescent="0.2">
      <c r="A42" s="1105" t="s">
        <v>1263</v>
      </c>
      <c r="B42" s="1149" t="s">
        <v>1174</v>
      </c>
      <c r="C42" s="1141">
        <v>0</v>
      </c>
      <c r="D42" s="1148">
        <v>139572</v>
      </c>
      <c r="E42" s="1525"/>
      <c r="F42" s="1141">
        <v>0</v>
      </c>
      <c r="G42" s="1147">
        <v>0</v>
      </c>
      <c r="H42" s="1146">
        <f>D42+G42</f>
        <v>139572</v>
      </c>
      <c r="I42" s="1109"/>
      <c r="J42" s="1111">
        <v>0</v>
      </c>
      <c r="K42" s="1145">
        <f>H42+J42</f>
        <v>139572</v>
      </c>
      <c r="L42" s="1144"/>
    </row>
    <row r="43" spans="1:12" ht="47.1" customHeight="1" x14ac:dyDescent="0.2">
      <c r="A43" s="1105" t="s">
        <v>1262</v>
      </c>
      <c r="B43" s="1149" t="s">
        <v>1163</v>
      </c>
      <c r="C43" s="1141">
        <v>0</v>
      </c>
      <c r="D43" s="1148">
        <v>515748</v>
      </c>
      <c r="E43" s="1525"/>
      <c r="F43" s="1141">
        <v>0</v>
      </c>
      <c r="G43" s="1147">
        <v>0</v>
      </c>
      <c r="H43" s="1146">
        <f>D43+G43</f>
        <v>515748</v>
      </c>
      <c r="I43" s="1109"/>
      <c r="J43" s="1111">
        <v>0</v>
      </c>
      <c r="K43" s="1145">
        <f>H43+J43</f>
        <v>515748</v>
      </c>
      <c r="L43" s="1144"/>
    </row>
    <row r="44" spans="1:12" ht="33.6" customHeight="1" thickBot="1" x14ac:dyDescent="0.25">
      <c r="A44" s="1132" t="s">
        <v>1261</v>
      </c>
      <c r="B44" s="1104" t="s">
        <v>1162</v>
      </c>
      <c r="C44" s="1141">
        <f>SUM(C41:C43)</f>
        <v>0</v>
      </c>
      <c r="D44" s="1143">
        <f>SUM(D41:D43)</f>
        <v>1700799.1163669336</v>
      </c>
      <c r="E44" s="1142"/>
      <c r="F44" s="1141">
        <f>SUM(F41:F43)</f>
        <v>0</v>
      </c>
      <c r="G44" s="1098">
        <f>SUM(G41:G43)</f>
        <v>0</v>
      </c>
      <c r="H44" s="1140">
        <f>SUM(H41:H43)</f>
        <v>1700799.1163669336</v>
      </c>
      <c r="I44" s="1139"/>
      <c r="J44" s="1098">
        <f>SUM(J41:J43)</f>
        <v>0</v>
      </c>
      <c r="K44" s="1138">
        <f>SUM(K41:K43)</f>
        <v>1700799.1163669336</v>
      </c>
      <c r="L44" s="1137"/>
    </row>
    <row r="45" spans="1:12" ht="15.75" thickBot="1" x14ac:dyDescent="0.25">
      <c r="A45" s="1132"/>
      <c r="B45" s="1136"/>
      <c r="C45" s="1135"/>
      <c r="D45" s="1135"/>
      <c r="E45" s="1134"/>
      <c r="F45" s="1135"/>
      <c r="G45" s="1135"/>
      <c r="H45" s="1135"/>
      <c r="I45" s="1134"/>
      <c r="J45" s="1135"/>
      <c r="K45" s="1135"/>
      <c r="L45" s="1134"/>
    </row>
    <row r="46" spans="1:12" ht="42" customHeight="1" thickBot="1" x14ac:dyDescent="0.25">
      <c r="A46" s="1132"/>
      <c r="B46" s="1762" t="s">
        <v>1260</v>
      </c>
      <c r="C46" s="1763"/>
      <c r="D46" s="1763"/>
      <c r="E46" s="1763"/>
      <c r="F46" s="1763"/>
      <c r="G46" s="1763"/>
      <c r="H46" s="1763"/>
      <c r="I46" s="1763"/>
      <c r="J46" s="1763"/>
      <c r="K46" s="1763"/>
      <c r="L46" s="1764"/>
    </row>
    <row r="47" spans="1:12" ht="33" customHeight="1" x14ac:dyDescent="0.2">
      <c r="A47" s="1132"/>
      <c r="B47" s="1133"/>
      <c r="C47" s="1765" t="s">
        <v>323</v>
      </c>
      <c r="D47" s="1766"/>
      <c r="E47" s="1767"/>
      <c r="F47" s="1768" t="s">
        <v>1004</v>
      </c>
      <c r="G47" s="1769"/>
      <c r="H47" s="1769"/>
      <c r="I47" s="1770"/>
      <c r="J47" s="1771" t="s">
        <v>985</v>
      </c>
      <c r="K47" s="1772"/>
      <c r="L47" s="1773"/>
    </row>
    <row r="48" spans="1:12" ht="120.75" thickBot="1" x14ac:dyDescent="0.25">
      <c r="A48" s="1132"/>
      <c r="B48" s="1131"/>
      <c r="C48" s="1049" t="s">
        <v>1008</v>
      </c>
      <c r="D48" s="1049" t="s">
        <v>28</v>
      </c>
      <c r="E48" s="1130" t="s">
        <v>94</v>
      </c>
      <c r="F48" s="1129" t="s">
        <v>1022</v>
      </c>
      <c r="G48" s="1128" t="s">
        <v>1205</v>
      </c>
      <c r="H48" s="1127" t="s">
        <v>324</v>
      </c>
      <c r="I48" s="1126" t="s">
        <v>94</v>
      </c>
      <c r="J48" s="1125" t="s">
        <v>1104</v>
      </c>
      <c r="K48" s="1124" t="s">
        <v>325</v>
      </c>
      <c r="L48" s="1123" t="s">
        <v>94</v>
      </c>
    </row>
    <row r="49" spans="1:12" ht="36" customHeight="1" x14ac:dyDescent="0.2">
      <c r="A49" s="1105" t="s">
        <v>1259</v>
      </c>
      <c r="B49" s="1122" t="s">
        <v>1093</v>
      </c>
      <c r="C49" s="1099">
        <v>0</v>
      </c>
      <c r="D49" s="1121">
        <v>0</v>
      </c>
      <c r="E49" s="1074"/>
      <c r="F49" s="1120">
        <v>0</v>
      </c>
      <c r="G49" s="1108">
        <v>0</v>
      </c>
      <c r="H49" s="1107">
        <f>D49+G49</f>
        <v>0</v>
      </c>
      <c r="I49" s="1109"/>
      <c r="J49" s="1119">
        <v>0</v>
      </c>
      <c r="K49" s="1107">
        <f>H49+J49</f>
        <v>0</v>
      </c>
      <c r="L49" s="1113"/>
    </row>
    <row r="50" spans="1:12" ht="36" customHeight="1" x14ac:dyDescent="0.2">
      <c r="A50" s="1105" t="s">
        <v>1258</v>
      </c>
      <c r="B50" s="1112" t="s">
        <v>1091</v>
      </c>
      <c r="C50" s="1114">
        <f>C26</f>
        <v>0</v>
      </c>
      <c r="D50" s="1107">
        <f>D26</f>
        <v>0</v>
      </c>
      <c r="E50" s="1116"/>
      <c r="F50" s="1118">
        <f>F26</f>
        <v>0</v>
      </c>
      <c r="G50" s="1107">
        <f>G26</f>
        <v>0</v>
      </c>
      <c r="H50" s="1107">
        <f>D50+G50</f>
        <v>0</v>
      </c>
      <c r="I50" s="1109"/>
      <c r="J50" s="1107">
        <f>J26</f>
        <v>0</v>
      </c>
      <c r="K50" s="1107">
        <f>H50+J50</f>
        <v>0</v>
      </c>
      <c r="L50" s="1113"/>
    </row>
    <row r="51" spans="1:12" ht="36" customHeight="1" x14ac:dyDescent="0.2">
      <c r="A51" s="1105" t="s">
        <v>1257</v>
      </c>
      <c r="B51" s="1117" t="s">
        <v>1092</v>
      </c>
      <c r="C51" s="1115">
        <f>C27</f>
        <v>0</v>
      </c>
      <c r="D51" s="1107">
        <f>D27</f>
        <v>0</v>
      </c>
      <c r="E51" s="1116"/>
      <c r="F51" s="1115">
        <f>F27</f>
        <v>0</v>
      </c>
      <c r="G51" s="1107">
        <f>G27</f>
        <v>0</v>
      </c>
      <c r="H51" s="1107">
        <f>D51+G51</f>
        <v>0</v>
      </c>
      <c r="I51" s="1109"/>
      <c r="J51" s="1114">
        <f>J27</f>
        <v>0</v>
      </c>
      <c r="K51" s="1107">
        <f>H51+J51</f>
        <v>0</v>
      </c>
      <c r="L51" s="1113"/>
    </row>
    <row r="52" spans="1:12" ht="36" customHeight="1" x14ac:dyDescent="0.2">
      <c r="A52" s="1105" t="s">
        <v>1256</v>
      </c>
      <c r="B52" s="1112" t="s">
        <v>1094</v>
      </c>
      <c r="C52" s="1111">
        <v>0</v>
      </c>
      <c r="D52" s="1107">
        <f>D49+C52</f>
        <v>0</v>
      </c>
      <c r="E52" s="1074"/>
      <c r="F52" s="1110">
        <v>0</v>
      </c>
      <c r="G52" s="1110">
        <f>H49</f>
        <v>0</v>
      </c>
      <c r="H52" s="1107">
        <f>F52+G52</f>
        <v>0</v>
      </c>
      <c r="I52" s="1109"/>
      <c r="J52" s="1108">
        <v>0</v>
      </c>
      <c r="K52" s="1107">
        <f>H52+J52</f>
        <v>0</v>
      </c>
      <c r="L52" s="1106"/>
    </row>
    <row r="53" spans="1:12" ht="36" customHeight="1" thickBot="1" x14ac:dyDescent="0.25">
      <c r="A53" s="1105" t="s">
        <v>1255</v>
      </c>
      <c r="B53" s="1104" t="s">
        <v>1095</v>
      </c>
      <c r="C53" s="1103">
        <f>C52-C50-C51</f>
        <v>0</v>
      </c>
      <c r="D53" s="1102">
        <f>C53+D49-D50-D51</f>
        <v>0</v>
      </c>
      <c r="E53" s="1064"/>
      <c r="F53" s="1101">
        <v>0</v>
      </c>
      <c r="G53" s="1099"/>
      <c r="H53" s="1100">
        <f>H52-F50-F51-H50-H51</f>
        <v>0</v>
      </c>
      <c r="I53" s="1097"/>
      <c r="J53" s="1099">
        <v>0</v>
      </c>
      <c r="K53" s="1098">
        <f>K52-J50-J51-K50-K51</f>
        <v>0</v>
      </c>
      <c r="L53" s="1097"/>
    </row>
    <row r="54" spans="1:12" ht="15" x14ac:dyDescent="0.2">
      <c r="B54" s="1096"/>
      <c r="C54" s="1094"/>
      <c r="D54" s="1094"/>
      <c r="E54" s="1094"/>
      <c r="F54" s="1094"/>
      <c r="G54" s="1094"/>
      <c r="H54" s="1095"/>
      <c r="I54" s="1094"/>
      <c r="J54" s="1094"/>
      <c r="K54" s="1094"/>
      <c r="L54" s="1094"/>
    </row>
    <row r="57" spans="1:12" ht="13.5" thickBot="1" x14ac:dyDescent="0.25"/>
    <row r="58" spans="1:12" ht="29.25" customHeight="1" thickBot="1" x14ac:dyDescent="0.25">
      <c r="A58" s="1092"/>
      <c r="B58" s="1750" t="s">
        <v>1254</v>
      </c>
      <c r="C58" s="1751"/>
      <c r="D58" s="1751"/>
      <c r="E58" s="1751"/>
      <c r="F58" s="1751"/>
      <c r="G58" s="1751"/>
      <c r="H58" s="1751"/>
      <c r="I58" s="1751"/>
      <c r="J58" s="1751"/>
      <c r="K58" s="1751"/>
      <c r="L58" s="1752"/>
    </row>
    <row r="59" spans="1:12" ht="15" x14ac:dyDescent="0.2">
      <c r="A59" s="1092"/>
      <c r="B59" s="1093"/>
      <c r="C59" s="1753" t="s">
        <v>323</v>
      </c>
      <c r="D59" s="1754"/>
      <c r="E59" s="1755"/>
      <c r="F59" s="1756" t="s">
        <v>1004</v>
      </c>
      <c r="G59" s="1757"/>
      <c r="H59" s="1757"/>
      <c r="I59" s="1758"/>
      <c r="J59" s="1759" t="s">
        <v>985</v>
      </c>
      <c r="K59" s="1760"/>
      <c r="L59" s="1761"/>
    </row>
    <row r="60" spans="1:12" ht="120.75" thickBot="1" x14ac:dyDescent="0.25">
      <c r="A60" s="1092"/>
      <c r="B60" s="1091"/>
      <c r="C60" s="1090" t="s">
        <v>1008</v>
      </c>
      <c r="D60" s="1090" t="s">
        <v>28</v>
      </c>
      <c r="E60" s="1089" t="s">
        <v>94</v>
      </c>
      <c r="F60" s="1088" t="s">
        <v>1022</v>
      </c>
      <c r="G60" s="1087" t="s">
        <v>1205</v>
      </c>
      <c r="H60" s="1086" t="s">
        <v>324</v>
      </c>
      <c r="I60" s="1085" t="s">
        <v>94</v>
      </c>
      <c r="J60" s="1084" t="s">
        <v>1104</v>
      </c>
      <c r="K60" s="1083" t="s">
        <v>325</v>
      </c>
      <c r="L60" s="1082" t="s">
        <v>94</v>
      </c>
    </row>
    <row r="61" spans="1:12" ht="61.5" customHeight="1" x14ac:dyDescent="0.2">
      <c r="A61" s="1070">
        <v>9.1</v>
      </c>
      <c r="B61" s="1081" t="s">
        <v>1253</v>
      </c>
      <c r="C61" s="1080"/>
      <c r="D61" s="1527">
        <f>581295.64/2.6083</f>
        <v>222863.79634244528</v>
      </c>
      <c r="E61" s="1526" t="s">
        <v>1413</v>
      </c>
      <c r="F61" s="1075"/>
      <c r="G61" s="1073"/>
      <c r="H61" s="1072">
        <f>D61+G61</f>
        <v>222863.79634244528</v>
      </c>
      <c r="I61" s="1074"/>
      <c r="J61" s="1073">
        <v>1000</v>
      </c>
      <c r="K61" s="1072">
        <f>H61+J61</f>
        <v>223863.79634244528</v>
      </c>
      <c r="L61" s="1077"/>
    </row>
    <row r="62" spans="1:12" ht="34.5" customHeight="1" x14ac:dyDescent="0.2">
      <c r="A62" s="1070">
        <v>9.1999999999999993</v>
      </c>
      <c r="B62" s="1076" t="s">
        <v>1252</v>
      </c>
      <c r="C62" s="1079"/>
      <c r="D62" s="1527"/>
      <c r="E62" s="1074"/>
      <c r="F62" s="1075"/>
      <c r="G62" s="1073"/>
      <c r="H62" s="1072">
        <f>D62+G62</f>
        <v>0</v>
      </c>
      <c r="I62" s="1074"/>
      <c r="J62" s="1073">
        <v>0</v>
      </c>
      <c r="K62" s="1072">
        <f>H62+J62</f>
        <v>0</v>
      </c>
      <c r="L62" s="1077"/>
    </row>
    <row r="63" spans="1:12" ht="82.5" customHeight="1" x14ac:dyDescent="0.2">
      <c r="A63" s="1070">
        <v>9.3000000000000007</v>
      </c>
      <c r="B63" s="1078" t="s">
        <v>1251</v>
      </c>
      <c r="C63" s="1075"/>
      <c r="D63" s="1527">
        <f>581295.64/2.6083</f>
        <v>222863.79634244528</v>
      </c>
      <c r="E63" s="1526" t="s">
        <v>1412</v>
      </c>
      <c r="F63" s="1075"/>
      <c r="G63" s="1073"/>
      <c r="H63" s="1072">
        <f>D63+G63</f>
        <v>222863.79634244528</v>
      </c>
      <c r="I63" s="1074"/>
      <c r="J63" s="1073">
        <v>0</v>
      </c>
      <c r="K63" s="1072">
        <f>H63+J63</f>
        <v>222863.79634244528</v>
      </c>
      <c r="L63" s="1077"/>
    </row>
    <row r="64" spans="1:12" ht="33" customHeight="1" x14ac:dyDescent="0.2">
      <c r="A64" s="1070">
        <v>9.4</v>
      </c>
      <c r="B64" s="1076" t="s">
        <v>1250</v>
      </c>
      <c r="C64" s="1075"/>
      <c r="D64" s="1527"/>
      <c r="E64" s="1074"/>
      <c r="F64" s="1075"/>
      <c r="G64" s="1073"/>
      <c r="H64" s="1072">
        <f>D64+G64</f>
        <v>0</v>
      </c>
      <c r="I64" s="1074"/>
      <c r="J64" s="1073">
        <v>0</v>
      </c>
      <c r="K64" s="1072">
        <f>H64+J64</f>
        <v>0</v>
      </c>
      <c r="L64" s="1071"/>
    </row>
    <row r="65" spans="1:12" ht="30.75" thickBot="1" x14ac:dyDescent="0.25">
      <c r="A65" s="1070">
        <v>9.5</v>
      </c>
      <c r="B65" s="1069" t="s">
        <v>1249</v>
      </c>
      <c r="C65" s="1068"/>
      <c r="D65" s="1067">
        <f>D61-D63-D64</f>
        <v>0</v>
      </c>
      <c r="E65" s="1064"/>
      <c r="F65" s="1066">
        <v>0</v>
      </c>
      <c r="G65" s="1066">
        <v>0</v>
      </c>
      <c r="H65" s="1067">
        <f>H61-H63-H64</f>
        <v>0</v>
      </c>
      <c r="I65" s="1064"/>
      <c r="J65" s="1066">
        <v>0</v>
      </c>
      <c r="K65" s="1065">
        <f>K61-K63-K64</f>
        <v>1000</v>
      </c>
      <c r="L65" s="1064"/>
    </row>
  </sheetData>
  <sheetProtection algorithmName="SHA-512" hashValue="Wda3mlcppkK0KFoZuUcufBTm8RhfSqKjL0HgAvf03g8xPMgZeCKcIghiIHXx53/ELv4NA9v4c4n2J0Yw7au5HQ==" saltValue="JYz/lFSytTlaRfekqMxpbQ==" spinCount="100000" sheet="1" objects="1" scenarios="1" formatColumns="0" formatRows="0" sort="0" autoFilter="0"/>
  <mergeCells count="23">
    <mergeCell ref="B28:L28"/>
    <mergeCell ref="B33:L33"/>
    <mergeCell ref="B34:B35"/>
    <mergeCell ref="C34:E34"/>
    <mergeCell ref="B40:L40"/>
    <mergeCell ref="F34:I34"/>
    <mergeCell ref="J34:L34"/>
    <mergeCell ref="A1:L1"/>
    <mergeCell ref="B4:L4"/>
    <mergeCell ref="C5:E5"/>
    <mergeCell ref="F5:I5"/>
    <mergeCell ref="J5:L5"/>
    <mergeCell ref="A2:B3"/>
    <mergeCell ref="C2:D2"/>
    <mergeCell ref="C3:D3"/>
    <mergeCell ref="B58:L58"/>
    <mergeCell ref="C59:E59"/>
    <mergeCell ref="F59:I59"/>
    <mergeCell ref="J59:L59"/>
    <mergeCell ref="B46:L46"/>
    <mergeCell ref="C47:E47"/>
    <mergeCell ref="F47:I47"/>
    <mergeCell ref="J47:L47"/>
  </mergeCells>
  <printOptions horizontalCentered="1" verticalCentered="1"/>
  <pageMargins left="0.23622047244094491" right="0.23622047244094491" top="0.74803149606299213" bottom="0.74803149606299213" header="0.31496062992125984" footer="0.31496062992125984"/>
  <pageSetup paperSize="8" scale="72" orientation="landscape" r:id="rId1"/>
  <headerFooter>
    <oddFooter>&amp;L&amp;A&amp;R&amp;P</oddFooter>
  </headerFooter>
  <rowBreaks count="1" manualBreakCount="1">
    <brk id="22" max="8" man="1"/>
  </rowBreaks>
  <extLst>
    <ext xmlns:x14="http://schemas.microsoft.com/office/spreadsheetml/2009/9/main" uri="{78C0D931-6437-407d-A8EE-F0AAD7539E65}">
      <x14:conditionalFormattings>
        <x14:conditionalFormatting xmlns:xm="http://schemas.microsoft.com/office/excel/2006/main">
          <x14:cfRule type="expression" priority="4" id="{79952C48-C359-43A6-A317-4F4ACDAE69CA}">
            <xm:f>CoverSheet!$D$11="EUR"</xm:f>
            <x14:dxf>
              <numFmt numFmtId="185" formatCode="[$€-2]\ #,##0.00;[Red]\-[$€-2]\ #,##0.00"/>
            </x14:dxf>
          </x14:cfRule>
          <xm:sqref>D7 G7:H7 J10:K15 F10:H15 C10:D15 C18:D22 J24:K27 F24:H27 C24:D27 D29:D31 G29:H31 J29:K31 D36:D38 G36:H38 J36:K38 F18:H22 C50:D53 J18:K22 F49:H52 J7:K7 D49 F53 H53 J49:K52 K53 D65 G61:G64 H61:H65 D41:D44 G41:H44</xm:sqref>
        </x14:conditionalFormatting>
        <x14:conditionalFormatting xmlns:xm="http://schemas.microsoft.com/office/excel/2006/main">
          <x14:cfRule type="expression" priority="1" id="{56EBC515-D2AF-464A-BCBA-3D19713EF931}">
            <xm:f>CoverSheet!#REF!="EUR"</xm:f>
            <x14:dxf>
              <numFmt numFmtId="185" formatCode="[$€-2]\ #,##0.00;[Red]\-[$€-2]\ #,##0.00"/>
            </x14:dxf>
          </x14:cfRule>
          <xm:sqref>D61:D64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2:A15"/>
  <sheetViews>
    <sheetView workbookViewId="0">
      <selection activeCell="A2" sqref="A2:A15"/>
    </sheetView>
  </sheetViews>
  <sheetFormatPr defaultRowHeight="12.75" x14ac:dyDescent="0.2"/>
  <sheetData>
    <row r="2" spans="1:1" x14ac:dyDescent="0.2">
      <c r="A2" s="1321" t="s">
        <v>1313</v>
      </c>
    </row>
    <row r="3" spans="1:1" x14ac:dyDescent="0.2">
      <c r="A3" s="1321" t="s">
        <v>1314</v>
      </c>
    </row>
    <row r="4" spans="1:1" x14ac:dyDescent="0.2">
      <c r="A4" s="1321" t="s">
        <v>1315</v>
      </c>
    </row>
    <row r="5" spans="1:1" x14ac:dyDescent="0.2">
      <c r="A5" s="1321" t="s">
        <v>1316</v>
      </c>
    </row>
    <row r="6" spans="1:1" x14ac:dyDescent="0.2">
      <c r="A6" s="1321" t="s">
        <v>1317</v>
      </c>
    </row>
    <row r="7" spans="1:1" x14ac:dyDescent="0.2">
      <c r="A7" s="1321" t="s">
        <v>1318</v>
      </c>
    </row>
    <row r="8" spans="1:1" x14ac:dyDescent="0.2">
      <c r="A8" s="1321" t="s">
        <v>1319</v>
      </c>
    </row>
    <row r="9" spans="1:1" x14ac:dyDescent="0.2">
      <c r="A9" s="1321" t="s">
        <v>1320</v>
      </c>
    </row>
    <row r="10" spans="1:1" x14ac:dyDescent="0.2">
      <c r="A10" s="1321" t="s">
        <v>1321</v>
      </c>
    </row>
    <row r="11" spans="1:1" x14ac:dyDescent="0.2">
      <c r="A11" s="1321" t="s">
        <v>1322</v>
      </c>
    </row>
    <row r="12" spans="1:1" x14ac:dyDescent="0.2">
      <c r="A12" s="1321" t="s">
        <v>1323</v>
      </c>
    </row>
    <row r="13" spans="1:1" x14ac:dyDescent="0.2">
      <c r="A13" s="1321" t="s">
        <v>1324</v>
      </c>
    </row>
    <row r="14" spans="1:1" x14ac:dyDescent="0.2">
      <c r="A14" s="1321" t="s">
        <v>1325</v>
      </c>
    </row>
    <row r="15" spans="1:1" x14ac:dyDescent="0.2">
      <c r="A15" s="1321" t="s">
        <v>31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FFFF00"/>
  </sheetPr>
  <dimension ref="A1:W162"/>
  <sheetViews>
    <sheetView showGridLines="0" zoomScale="80" zoomScaleNormal="80" zoomScaleSheetLayoutView="70" workbookViewId="0">
      <selection activeCell="I9" sqref="I9"/>
    </sheetView>
  </sheetViews>
  <sheetFormatPr defaultColWidth="9.140625" defaultRowHeight="12.75" x14ac:dyDescent="0.2"/>
  <cols>
    <col min="1" max="1" width="36.140625" style="340" customWidth="1"/>
    <col min="2" max="2" width="27" style="340" customWidth="1"/>
    <col min="3" max="3" width="24.140625" style="340" customWidth="1"/>
    <col min="4" max="4" width="21" style="340" customWidth="1"/>
    <col min="5" max="5" width="21.42578125" style="340" customWidth="1"/>
    <col min="6" max="8" width="22" style="340" customWidth="1"/>
    <col min="9" max="9" width="24.85546875" style="340" customWidth="1"/>
    <col min="10" max="10" width="20.140625" style="340" customWidth="1"/>
    <col min="11" max="11" width="33.42578125" style="340" customWidth="1"/>
    <col min="12" max="12" width="20.140625" style="340" customWidth="1"/>
    <col min="13" max="13" width="21.140625" style="340" customWidth="1"/>
    <col min="14" max="14" width="35.5703125" style="340" customWidth="1"/>
    <col min="15" max="15" width="23.42578125" style="340" hidden="1" customWidth="1"/>
    <col min="16" max="16" width="25.140625" style="340" hidden="1" customWidth="1"/>
    <col min="17" max="17" width="45.5703125" style="340" hidden="1" customWidth="1"/>
    <col min="18" max="18" width="3.42578125" style="434" customWidth="1"/>
    <col min="19" max="16384" width="9.140625" style="434"/>
  </cols>
  <sheetData>
    <row r="1" spans="1:23" ht="51.75" customHeight="1" x14ac:dyDescent="0.6">
      <c r="A1" s="715" t="str">
        <f>IF(CoverSheet!J13="","Progress Report","Progress Report with Disbursement Request")</f>
        <v>Progress Report with Disbursement Request</v>
      </c>
      <c r="B1" s="562"/>
      <c r="C1" s="562"/>
      <c r="D1" s="562"/>
      <c r="E1" s="562"/>
      <c r="F1" s="562"/>
      <c r="G1" s="562"/>
      <c r="H1" s="562"/>
      <c r="I1" s="561"/>
      <c r="J1" s="500"/>
      <c r="K1" s="500"/>
      <c r="L1" s="500"/>
    </row>
    <row r="2" spans="1:23" s="550" customFormat="1" ht="36.75" customHeight="1" x14ac:dyDescent="0.2">
      <c r="A2" s="1802" t="s">
        <v>1100</v>
      </c>
      <c r="B2" s="1802"/>
      <c r="C2" s="1802"/>
      <c r="D2" s="1802"/>
      <c r="E2" s="1802"/>
      <c r="F2" s="1802"/>
      <c r="G2" s="1802"/>
      <c r="H2" s="1802"/>
      <c r="I2" s="1802"/>
      <c r="J2" s="1802"/>
      <c r="K2" s="1802"/>
      <c r="L2" s="1802"/>
      <c r="M2" s="1802"/>
      <c r="N2" s="557"/>
      <c r="O2" s="557"/>
      <c r="P2" s="557"/>
      <c r="Q2" s="557"/>
    </row>
    <row r="3" spans="1:23" s="550" customFormat="1" ht="14.25" customHeight="1" x14ac:dyDescent="0.2">
      <c r="A3" s="1802"/>
      <c r="B3" s="1802"/>
      <c r="C3" s="1802"/>
      <c r="D3" s="1802"/>
      <c r="E3" s="1802"/>
      <c r="F3" s="1802"/>
      <c r="G3" s="1802"/>
      <c r="H3" s="1802"/>
      <c r="I3" s="1802"/>
      <c r="J3" s="1802"/>
      <c r="K3" s="1802"/>
      <c r="L3" s="1802"/>
      <c r="M3" s="1802"/>
      <c r="N3" s="557"/>
      <c r="O3" s="557"/>
      <c r="P3" s="557"/>
      <c r="Q3" s="557"/>
    </row>
    <row r="4" spans="1:23" s="447" customFormat="1" ht="18" customHeight="1" thickBot="1" x14ac:dyDescent="0.25">
      <c r="A4" s="563"/>
      <c r="B4" s="563"/>
      <c r="C4" s="563"/>
      <c r="D4" s="563"/>
      <c r="E4" s="563"/>
      <c r="F4" s="563"/>
      <c r="G4" s="563"/>
      <c r="H4" s="563"/>
      <c r="I4" s="563"/>
      <c r="J4" s="563"/>
      <c r="K4" s="563"/>
      <c r="L4" s="563"/>
      <c r="M4" s="563"/>
      <c r="N4" s="506"/>
      <c r="O4" s="506"/>
      <c r="P4" s="506"/>
      <c r="Q4" s="506"/>
    </row>
    <row r="5" spans="1:23" ht="39.75" customHeight="1" thickBot="1" x14ac:dyDescent="0.25">
      <c r="A5" s="1803" t="s">
        <v>1331</v>
      </c>
      <c r="B5" s="1804"/>
      <c r="C5" s="1804"/>
      <c r="D5" s="1804"/>
      <c r="E5" s="1804"/>
      <c r="F5" s="1804"/>
      <c r="G5" s="1804"/>
      <c r="H5" s="1804"/>
      <c r="I5" s="1804"/>
      <c r="J5" s="1804"/>
      <c r="K5" s="1804"/>
      <c r="L5" s="1804"/>
      <c r="M5" s="1804"/>
      <c r="N5" s="1804"/>
      <c r="O5" s="1804"/>
      <c r="P5" s="1804"/>
      <c r="Q5" s="1805"/>
    </row>
    <row r="6" spans="1:23" ht="21" thickBot="1" x14ac:dyDescent="0.25">
      <c r="A6" s="564"/>
      <c r="B6" s="564"/>
      <c r="C6" s="564"/>
      <c r="D6" s="564"/>
      <c r="E6" s="564"/>
      <c r="F6" s="564"/>
      <c r="G6" s="564"/>
      <c r="H6" s="564"/>
      <c r="I6" s="564"/>
      <c r="J6" s="564"/>
      <c r="O6" s="367"/>
    </row>
    <row r="7" spans="1:23" ht="33.75" customHeight="1" thickBot="1" x14ac:dyDescent="0.25">
      <c r="A7" s="1806" t="s">
        <v>323</v>
      </c>
      <c r="B7" s="1807"/>
      <c r="C7" s="1807"/>
      <c r="D7" s="1807"/>
      <c r="E7" s="1807"/>
      <c r="F7" s="1807"/>
      <c r="G7" s="1808"/>
      <c r="H7" s="1807"/>
      <c r="I7" s="1807"/>
      <c r="J7" s="1807"/>
      <c r="K7" s="1808"/>
      <c r="L7" s="1809" t="s">
        <v>1077</v>
      </c>
      <c r="M7" s="1810"/>
      <c r="N7" s="1811"/>
      <c r="O7" s="1799" t="s">
        <v>985</v>
      </c>
      <c r="P7" s="1800"/>
      <c r="Q7" s="1801"/>
      <c r="R7" s="498"/>
    </row>
    <row r="8" spans="1:23" ht="129.75" customHeight="1" thickBot="1" x14ac:dyDescent="0.25">
      <c r="A8" s="1499" t="s">
        <v>1078</v>
      </c>
      <c r="B8" s="1499" t="s">
        <v>1096</v>
      </c>
      <c r="C8" s="1499" t="s">
        <v>1079</v>
      </c>
      <c r="D8" s="1499" t="s">
        <v>1193</v>
      </c>
      <c r="E8" s="1499" t="s">
        <v>1194</v>
      </c>
      <c r="F8" s="1499" t="s">
        <v>1195</v>
      </c>
      <c r="G8" s="1500" t="s">
        <v>1292</v>
      </c>
      <c r="H8" s="1500" t="s">
        <v>1293</v>
      </c>
      <c r="I8" s="1500" t="s">
        <v>1294</v>
      </c>
      <c r="J8" s="1500" t="s">
        <v>1295</v>
      </c>
      <c r="K8" s="1501" t="s">
        <v>94</v>
      </c>
      <c r="L8" s="1502" t="s">
        <v>1003</v>
      </c>
      <c r="M8" s="885" t="s">
        <v>324</v>
      </c>
      <c r="N8" s="1503" t="s">
        <v>94</v>
      </c>
      <c r="O8" s="731" t="s">
        <v>1076</v>
      </c>
      <c r="P8" s="732" t="s">
        <v>325</v>
      </c>
      <c r="Q8" s="733" t="s">
        <v>94</v>
      </c>
      <c r="T8" s="453"/>
    </row>
    <row r="9" spans="1:23" ht="46.5" customHeight="1" x14ac:dyDescent="0.2">
      <c r="A9" s="1513" t="s">
        <v>1407</v>
      </c>
      <c r="B9" s="1514">
        <v>0</v>
      </c>
      <c r="C9" s="1514">
        <v>0</v>
      </c>
      <c r="D9" s="1514">
        <v>0</v>
      </c>
      <c r="E9" s="1514">
        <v>0</v>
      </c>
      <c r="F9" s="1514">
        <v>0</v>
      </c>
      <c r="G9" s="1514">
        <v>0</v>
      </c>
      <c r="H9" s="1515">
        <f>+C9+D9+E9-F9-G9</f>
        <v>0</v>
      </c>
      <c r="I9" s="1514">
        <f>100000/2.4079</f>
        <v>41529.963868931431</v>
      </c>
      <c r="J9" s="1515">
        <f t="shared" ref="J9:J22" si="0">+I9-H9</f>
        <v>41529.963868931431</v>
      </c>
      <c r="K9" s="1516" t="s">
        <v>1410</v>
      </c>
      <c r="L9" s="1517">
        <v>0</v>
      </c>
      <c r="M9" s="1515">
        <f t="shared" ref="M9:M22" si="1">I9+L9</f>
        <v>41529.963868931431</v>
      </c>
      <c r="N9" s="746"/>
      <c r="O9" s="1498"/>
      <c r="P9" s="729">
        <f t="shared" ref="P9:P22" si="2">M9+O9</f>
        <v>41529.963868931431</v>
      </c>
      <c r="Q9" s="749"/>
      <c r="R9" s="498"/>
    </row>
    <row r="10" spans="1:23" ht="46.5" customHeight="1" x14ac:dyDescent="0.2">
      <c r="A10" s="1518" t="s">
        <v>1408</v>
      </c>
      <c r="B10" s="1504">
        <v>0</v>
      </c>
      <c r="C10" s="1504">
        <v>0</v>
      </c>
      <c r="D10" s="1504">
        <v>0</v>
      </c>
      <c r="E10" s="1504">
        <v>0</v>
      </c>
      <c r="F10" s="1504">
        <v>0</v>
      </c>
      <c r="G10" s="1504">
        <v>0</v>
      </c>
      <c r="H10" s="1360">
        <f t="shared" ref="H10:H56" si="3">+C10+D10+E10-F10-G10</f>
        <v>0</v>
      </c>
      <c r="I10" s="1504">
        <f>10000/2.4773+8000/2.3105</f>
        <v>7499.1068217746506</v>
      </c>
      <c r="J10" s="1360">
        <f t="shared" si="0"/>
        <v>7499.1068217746506</v>
      </c>
      <c r="K10" s="1505" t="s">
        <v>1410</v>
      </c>
      <c r="L10" s="1506">
        <v>0</v>
      </c>
      <c r="M10" s="1360">
        <f t="shared" si="1"/>
        <v>7499.1068217746506</v>
      </c>
      <c r="N10" s="1361"/>
      <c r="O10" s="1496"/>
      <c r="P10" s="729">
        <f t="shared" si="2"/>
        <v>7499.1068217746506</v>
      </c>
      <c r="Q10" s="748"/>
    </row>
    <row r="11" spans="1:23" ht="46.5" hidden="1" customHeight="1" x14ac:dyDescent="0.2">
      <c r="A11" s="1518"/>
      <c r="B11" s="1504">
        <v>0</v>
      </c>
      <c r="C11" s="1504">
        <v>0</v>
      </c>
      <c r="D11" s="1504">
        <v>0</v>
      </c>
      <c r="E11" s="1504">
        <v>0</v>
      </c>
      <c r="F11" s="1504">
        <v>0</v>
      </c>
      <c r="G11" s="1504">
        <v>0</v>
      </c>
      <c r="H11" s="1360">
        <f t="shared" si="3"/>
        <v>0</v>
      </c>
      <c r="I11" s="1504">
        <v>0</v>
      </c>
      <c r="J11" s="1360">
        <f t="shared" si="0"/>
        <v>0</v>
      </c>
      <c r="K11" s="1505"/>
      <c r="L11" s="1506">
        <v>0</v>
      </c>
      <c r="M11" s="1360">
        <f t="shared" si="1"/>
        <v>0</v>
      </c>
      <c r="N11" s="1361"/>
      <c r="O11" s="1496"/>
      <c r="P11" s="729">
        <f t="shared" si="2"/>
        <v>0</v>
      </c>
      <c r="Q11" s="748"/>
    </row>
    <row r="12" spans="1:23" ht="46.5" hidden="1" customHeight="1" x14ac:dyDescent="0.2">
      <c r="A12" s="1518"/>
      <c r="B12" s="1504">
        <v>0</v>
      </c>
      <c r="C12" s="1504">
        <v>0</v>
      </c>
      <c r="D12" s="1504">
        <v>0</v>
      </c>
      <c r="E12" s="1504">
        <v>0</v>
      </c>
      <c r="F12" s="1504">
        <v>0</v>
      </c>
      <c r="G12" s="1504">
        <v>0</v>
      </c>
      <c r="H12" s="1360">
        <f t="shared" si="3"/>
        <v>0</v>
      </c>
      <c r="I12" s="1504">
        <v>0</v>
      </c>
      <c r="J12" s="1360">
        <f t="shared" si="0"/>
        <v>0</v>
      </c>
      <c r="K12" s="1505"/>
      <c r="L12" s="1506">
        <v>0</v>
      </c>
      <c r="M12" s="1360">
        <f t="shared" si="1"/>
        <v>0</v>
      </c>
      <c r="N12" s="1361"/>
      <c r="O12" s="1496"/>
      <c r="P12" s="729">
        <f t="shared" si="2"/>
        <v>0</v>
      </c>
      <c r="Q12" s="747"/>
      <c r="R12" s="498"/>
    </row>
    <row r="13" spans="1:23" ht="46.5" hidden="1" customHeight="1" x14ac:dyDescent="0.2">
      <c r="A13" s="1518"/>
      <c r="B13" s="1504">
        <v>0</v>
      </c>
      <c r="C13" s="1504">
        <v>0</v>
      </c>
      <c r="D13" s="1504">
        <v>0</v>
      </c>
      <c r="E13" s="1504">
        <v>0</v>
      </c>
      <c r="F13" s="1504">
        <v>0</v>
      </c>
      <c r="G13" s="1504">
        <v>0</v>
      </c>
      <c r="H13" s="1360">
        <f t="shared" si="3"/>
        <v>0</v>
      </c>
      <c r="I13" s="1504">
        <v>0</v>
      </c>
      <c r="J13" s="1360">
        <f t="shared" si="0"/>
        <v>0</v>
      </c>
      <c r="K13" s="1505"/>
      <c r="L13" s="1506">
        <v>0</v>
      </c>
      <c r="M13" s="1360">
        <f t="shared" si="1"/>
        <v>0</v>
      </c>
      <c r="N13" s="1361"/>
      <c r="O13" s="1496"/>
      <c r="P13" s="729">
        <f t="shared" si="2"/>
        <v>0</v>
      </c>
      <c r="Q13" s="748"/>
    </row>
    <row r="14" spans="1:23" ht="46.5" hidden="1" customHeight="1" x14ac:dyDescent="0.2">
      <c r="A14" s="1518"/>
      <c r="B14" s="1504">
        <v>0</v>
      </c>
      <c r="C14" s="1504">
        <v>0</v>
      </c>
      <c r="D14" s="1504">
        <v>0</v>
      </c>
      <c r="E14" s="1504">
        <v>0</v>
      </c>
      <c r="F14" s="1504">
        <v>0</v>
      </c>
      <c r="G14" s="1504">
        <v>0</v>
      </c>
      <c r="H14" s="1360">
        <f t="shared" si="3"/>
        <v>0</v>
      </c>
      <c r="I14" s="1504">
        <v>0</v>
      </c>
      <c r="J14" s="1360">
        <f t="shared" si="0"/>
        <v>0</v>
      </c>
      <c r="K14" s="1505"/>
      <c r="L14" s="1506">
        <v>0</v>
      </c>
      <c r="M14" s="1360">
        <f t="shared" si="1"/>
        <v>0</v>
      </c>
      <c r="N14" s="1361"/>
      <c r="O14" s="1496"/>
      <c r="P14" s="729">
        <f t="shared" si="2"/>
        <v>0</v>
      </c>
      <c r="Q14" s="747"/>
      <c r="R14" s="498"/>
      <c r="W14" s="453"/>
    </row>
    <row r="15" spans="1:23" ht="46.5" hidden="1" customHeight="1" x14ac:dyDescent="0.2">
      <c r="A15" s="1518"/>
      <c r="B15" s="1504">
        <v>0</v>
      </c>
      <c r="C15" s="1504">
        <v>0</v>
      </c>
      <c r="D15" s="1504">
        <v>0</v>
      </c>
      <c r="E15" s="1504">
        <v>0</v>
      </c>
      <c r="F15" s="1504">
        <v>0</v>
      </c>
      <c r="G15" s="1504">
        <v>0</v>
      </c>
      <c r="H15" s="1360">
        <f t="shared" si="3"/>
        <v>0</v>
      </c>
      <c r="I15" s="1504">
        <v>0</v>
      </c>
      <c r="J15" s="1360">
        <f t="shared" si="0"/>
        <v>0</v>
      </c>
      <c r="K15" s="1505"/>
      <c r="L15" s="1506">
        <v>0</v>
      </c>
      <c r="M15" s="1360">
        <f t="shared" si="1"/>
        <v>0</v>
      </c>
      <c r="N15" s="1361"/>
      <c r="O15" s="1496"/>
      <c r="P15" s="729">
        <f t="shared" si="2"/>
        <v>0</v>
      </c>
      <c r="Q15" s="747"/>
      <c r="R15" s="498"/>
    </row>
    <row r="16" spans="1:23" ht="46.5" hidden="1" customHeight="1" x14ac:dyDescent="0.2">
      <c r="A16" s="1518"/>
      <c r="B16" s="1504">
        <v>0</v>
      </c>
      <c r="C16" s="1504">
        <v>0</v>
      </c>
      <c r="D16" s="1504">
        <v>0</v>
      </c>
      <c r="E16" s="1504">
        <v>0</v>
      </c>
      <c r="F16" s="1504">
        <v>0</v>
      </c>
      <c r="G16" s="1504">
        <v>0</v>
      </c>
      <c r="H16" s="1360">
        <f t="shared" si="3"/>
        <v>0</v>
      </c>
      <c r="I16" s="1504">
        <v>0</v>
      </c>
      <c r="J16" s="1360">
        <f t="shared" si="0"/>
        <v>0</v>
      </c>
      <c r="K16" s="1505"/>
      <c r="L16" s="1506">
        <v>0</v>
      </c>
      <c r="M16" s="1360">
        <f t="shared" si="1"/>
        <v>0</v>
      </c>
      <c r="N16" s="1361"/>
      <c r="O16" s="1496"/>
      <c r="P16" s="729">
        <f t="shared" si="2"/>
        <v>0</v>
      </c>
      <c r="Q16" s="747"/>
      <c r="R16" s="498"/>
    </row>
    <row r="17" spans="1:18" ht="46.5" hidden="1" customHeight="1" x14ac:dyDescent="0.2">
      <c r="A17" s="1518"/>
      <c r="B17" s="1504">
        <v>0</v>
      </c>
      <c r="C17" s="1504">
        <v>0</v>
      </c>
      <c r="D17" s="1504">
        <v>0</v>
      </c>
      <c r="E17" s="1504">
        <v>0</v>
      </c>
      <c r="F17" s="1504">
        <v>0</v>
      </c>
      <c r="G17" s="1504">
        <v>0</v>
      </c>
      <c r="H17" s="1360">
        <f t="shared" si="3"/>
        <v>0</v>
      </c>
      <c r="I17" s="1504">
        <v>0</v>
      </c>
      <c r="J17" s="1360">
        <f t="shared" si="0"/>
        <v>0</v>
      </c>
      <c r="K17" s="1505"/>
      <c r="L17" s="1506">
        <v>0</v>
      </c>
      <c r="M17" s="1360">
        <f t="shared" si="1"/>
        <v>0</v>
      </c>
      <c r="N17" s="1361"/>
      <c r="O17" s="1496"/>
      <c r="P17" s="729">
        <f t="shared" si="2"/>
        <v>0</v>
      </c>
      <c r="Q17" s="747"/>
      <c r="R17" s="498"/>
    </row>
    <row r="18" spans="1:18" ht="46.5" hidden="1" customHeight="1" x14ac:dyDescent="0.2">
      <c r="A18" s="1518"/>
      <c r="B18" s="1504">
        <v>0</v>
      </c>
      <c r="C18" s="1504">
        <v>0</v>
      </c>
      <c r="D18" s="1504">
        <v>0</v>
      </c>
      <c r="E18" s="1504">
        <v>0</v>
      </c>
      <c r="F18" s="1504">
        <v>0</v>
      </c>
      <c r="G18" s="1504">
        <v>0</v>
      </c>
      <c r="H18" s="1360">
        <f t="shared" si="3"/>
        <v>0</v>
      </c>
      <c r="I18" s="1504">
        <v>0</v>
      </c>
      <c r="J18" s="1360">
        <f t="shared" si="0"/>
        <v>0</v>
      </c>
      <c r="K18" s="1505"/>
      <c r="L18" s="1506">
        <v>0</v>
      </c>
      <c r="M18" s="1360">
        <f t="shared" si="1"/>
        <v>0</v>
      </c>
      <c r="N18" s="1361"/>
      <c r="O18" s="1496"/>
      <c r="P18" s="729">
        <f t="shared" si="2"/>
        <v>0</v>
      </c>
      <c r="Q18" s="748"/>
    </row>
    <row r="19" spans="1:18" ht="46.5" hidden="1" customHeight="1" x14ac:dyDescent="0.2">
      <c r="A19" s="1518"/>
      <c r="B19" s="1504">
        <v>0</v>
      </c>
      <c r="C19" s="1504">
        <v>0</v>
      </c>
      <c r="D19" s="1504">
        <v>0</v>
      </c>
      <c r="E19" s="1504">
        <v>0</v>
      </c>
      <c r="F19" s="1504">
        <v>0</v>
      </c>
      <c r="G19" s="1504">
        <v>0</v>
      </c>
      <c r="H19" s="1360">
        <f t="shared" si="3"/>
        <v>0</v>
      </c>
      <c r="I19" s="1504">
        <v>0</v>
      </c>
      <c r="J19" s="1360">
        <f t="shared" si="0"/>
        <v>0</v>
      </c>
      <c r="K19" s="1505"/>
      <c r="L19" s="1506">
        <v>0</v>
      </c>
      <c r="M19" s="1360">
        <f t="shared" si="1"/>
        <v>0</v>
      </c>
      <c r="N19" s="1361"/>
      <c r="O19" s="1496"/>
      <c r="P19" s="729">
        <f t="shared" si="2"/>
        <v>0</v>
      </c>
      <c r="Q19" s="747"/>
      <c r="R19" s="498"/>
    </row>
    <row r="20" spans="1:18" ht="46.5" hidden="1" customHeight="1" x14ac:dyDescent="0.2">
      <c r="A20" s="1518"/>
      <c r="B20" s="1504">
        <v>0</v>
      </c>
      <c r="C20" s="1504">
        <v>0</v>
      </c>
      <c r="D20" s="1504">
        <v>0</v>
      </c>
      <c r="E20" s="1504">
        <v>0</v>
      </c>
      <c r="F20" s="1504">
        <v>0</v>
      </c>
      <c r="G20" s="1504">
        <v>0</v>
      </c>
      <c r="H20" s="1360">
        <f t="shared" si="3"/>
        <v>0</v>
      </c>
      <c r="I20" s="1504">
        <v>0</v>
      </c>
      <c r="J20" s="1360">
        <f t="shared" si="0"/>
        <v>0</v>
      </c>
      <c r="K20" s="1505"/>
      <c r="L20" s="1506">
        <v>0</v>
      </c>
      <c r="M20" s="1360">
        <f t="shared" si="1"/>
        <v>0</v>
      </c>
      <c r="N20" s="1361"/>
      <c r="O20" s="1496"/>
      <c r="P20" s="729">
        <f t="shared" si="2"/>
        <v>0</v>
      </c>
      <c r="Q20" s="747"/>
      <c r="R20" s="498"/>
    </row>
    <row r="21" spans="1:18" ht="46.5" hidden="1" customHeight="1" x14ac:dyDescent="0.2">
      <c r="A21" s="1518"/>
      <c r="B21" s="1504">
        <v>0</v>
      </c>
      <c r="C21" s="1504">
        <v>0</v>
      </c>
      <c r="D21" s="1504">
        <v>0</v>
      </c>
      <c r="E21" s="1504">
        <v>0</v>
      </c>
      <c r="F21" s="1504">
        <v>0</v>
      </c>
      <c r="G21" s="1504">
        <v>0</v>
      </c>
      <c r="H21" s="1360">
        <f t="shared" si="3"/>
        <v>0</v>
      </c>
      <c r="I21" s="1504">
        <v>0</v>
      </c>
      <c r="J21" s="1360">
        <f t="shared" si="0"/>
        <v>0</v>
      </c>
      <c r="K21" s="1505"/>
      <c r="L21" s="1506">
        <v>0</v>
      </c>
      <c r="M21" s="1360">
        <f t="shared" si="1"/>
        <v>0</v>
      </c>
      <c r="N21" s="1361"/>
      <c r="O21" s="1496"/>
      <c r="P21" s="729">
        <f t="shared" si="2"/>
        <v>0</v>
      </c>
      <c r="Q21" s="748"/>
    </row>
    <row r="22" spans="1:18" ht="46.5" hidden="1" customHeight="1" x14ac:dyDescent="0.2">
      <c r="A22" s="1518"/>
      <c r="B22" s="1504">
        <v>0</v>
      </c>
      <c r="C22" s="1504">
        <v>0</v>
      </c>
      <c r="D22" s="1504">
        <v>0</v>
      </c>
      <c r="E22" s="1504">
        <v>0</v>
      </c>
      <c r="F22" s="1504">
        <v>0</v>
      </c>
      <c r="G22" s="1504">
        <v>0</v>
      </c>
      <c r="H22" s="1360">
        <f t="shared" si="3"/>
        <v>0</v>
      </c>
      <c r="I22" s="1504">
        <v>0</v>
      </c>
      <c r="J22" s="1360">
        <f t="shared" si="0"/>
        <v>0</v>
      </c>
      <c r="K22" s="1505"/>
      <c r="L22" s="1506">
        <v>0</v>
      </c>
      <c r="M22" s="1360">
        <f t="shared" si="1"/>
        <v>0</v>
      </c>
      <c r="N22" s="1361"/>
      <c r="O22" s="1496"/>
      <c r="P22" s="729">
        <f t="shared" si="2"/>
        <v>0</v>
      </c>
      <c r="Q22" s="747"/>
      <c r="R22" s="498"/>
    </row>
    <row r="23" spans="1:18" ht="46.5" hidden="1" customHeight="1" x14ac:dyDescent="0.2">
      <c r="A23" s="1518"/>
      <c r="B23" s="1504">
        <v>0</v>
      </c>
      <c r="C23" s="1504">
        <v>0</v>
      </c>
      <c r="D23" s="1504">
        <v>0</v>
      </c>
      <c r="E23" s="1504">
        <v>0</v>
      </c>
      <c r="F23" s="1504">
        <v>0</v>
      </c>
      <c r="G23" s="1504">
        <v>0</v>
      </c>
      <c r="H23" s="1360">
        <f t="shared" si="3"/>
        <v>0</v>
      </c>
      <c r="I23" s="1504">
        <v>0</v>
      </c>
      <c r="J23" s="1360">
        <f t="shared" ref="J23:J42" si="4">+I23-H23</f>
        <v>0</v>
      </c>
      <c r="K23" s="1505"/>
      <c r="L23" s="1506">
        <v>0</v>
      </c>
      <c r="M23" s="1360">
        <f t="shared" ref="M23:M42" si="5">I23+L23</f>
        <v>0</v>
      </c>
      <c r="N23" s="1361"/>
      <c r="O23" s="1496"/>
      <c r="P23" s="729">
        <f t="shared" ref="P23:P42" si="6">M23+O23</f>
        <v>0</v>
      </c>
      <c r="Q23" s="747"/>
      <c r="R23" s="498"/>
    </row>
    <row r="24" spans="1:18" ht="46.5" hidden="1" customHeight="1" x14ac:dyDescent="0.2">
      <c r="A24" s="1518"/>
      <c r="B24" s="1504">
        <v>0</v>
      </c>
      <c r="C24" s="1504">
        <v>0</v>
      </c>
      <c r="D24" s="1504">
        <v>0</v>
      </c>
      <c r="E24" s="1504">
        <v>0</v>
      </c>
      <c r="F24" s="1504">
        <v>0</v>
      </c>
      <c r="G24" s="1504">
        <v>0</v>
      </c>
      <c r="H24" s="1360">
        <f t="shared" si="3"/>
        <v>0</v>
      </c>
      <c r="I24" s="1504">
        <v>0</v>
      </c>
      <c r="J24" s="1360">
        <f t="shared" si="4"/>
        <v>0</v>
      </c>
      <c r="K24" s="1505"/>
      <c r="L24" s="1506">
        <v>0</v>
      </c>
      <c r="M24" s="1360">
        <f t="shared" si="5"/>
        <v>0</v>
      </c>
      <c r="N24" s="1361"/>
      <c r="O24" s="1496"/>
      <c r="P24" s="729">
        <f t="shared" si="6"/>
        <v>0</v>
      </c>
      <c r="Q24" s="747"/>
      <c r="R24" s="498"/>
    </row>
    <row r="25" spans="1:18" ht="46.5" hidden="1" customHeight="1" x14ac:dyDescent="0.2">
      <c r="A25" s="1518"/>
      <c r="B25" s="1504">
        <v>0</v>
      </c>
      <c r="C25" s="1504">
        <v>0</v>
      </c>
      <c r="D25" s="1504">
        <v>0</v>
      </c>
      <c r="E25" s="1504">
        <v>0</v>
      </c>
      <c r="F25" s="1504">
        <v>0</v>
      </c>
      <c r="G25" s="1504">
        <v>0</v>
      </c>
      <c r="H25" s="1360">
        <f t="shared" si="3"/>
        <v>0</v>
      </c>
      <c r="I25" s="1504">
        <v>0</v>
      </c>
      <c r="J25" s="1360">
        <f t="shared" si="4"/>
        <v>0</v>
      </c>
      <c r="K25" s="1505"/>
      <c r="L25" s="1506">
        <v>0</v>
      </c>
      <c r="M25" s="1360">
        <f t="shared" si="5"/>
        <v>0</v>
      </c>
      <c r="N25" s="1361"/>
      <c r="O25" s="1496"/>
      <c r="P25" s="729">
        <f t="shared" si="6"/>
        <v>0</v>
      </c>
      <c r="Q25" s="747"/>
      <c r="R25" s="498"/>
    </row>
    <row r="26" spans="1:18" ht="46.5" hidden="1" customHeight="1" x14ac:dyDescent="0.2">
      <c r="A26" s="1518"/>
      <c r="B26" s="1504">
        <v>0</v>
      </c>
      <c r="C26" s="1504">
        <v>0</v>
      </c>
      <c r="D26" s="1504">
        <v>0</v>
      </c>
      <c r="E26" s="1504">
        <v>0</v>
      </c>
      <c r="F26" s="1504">
        <v>0</v>
      </c>
      <c r="G26" s="1504">
        <v>0</v>
      </c>
      <c r="H26" s="1360">
        <f t="shared" si="3"/>
        <v>0</v>
      </c>
      <c r="I26" s="1504">
        <v>0</v>
      </c>
      <c r="J26" s="1360">
        <f t="shared" si="4"/>
        <v>0</v>
      </c>
      <c r="K26" s="1505"/>
      <c r="L26" s="1506">
        <v>0</v>
      </c>
      <c r="M26" s="1360">
        <f t="shared" si="5"/>
        <v>0</v>
      </c>
      <c r="N26" s="1361"/>
      <c r="O26" s="1496"/>
      <c r="P26" s="729">
        <f t="shared" si="6"/>
        <v>0</v>
      </c>
      <c r="Q26" s="747"/>
      <c r="R26" s="498"/>
    </row>
    <row r="27" spans="1:18" ht="46.5" hidden="1" customHeight="1" x14ac:dyDescent="0.2">
      <c r="A27" s="1518"/>
      <c r="B27" s="1504">
        <v>0</v>
      </c>
      <c r="C27" s="1504">
        <v>0</v>
      </c>
      <c r="D27" s="1504">
        <v>0</v>
      </c>
      <c r="E27" s="1504">
        <v>0</v>
      </c>
      <c r="F27" s="1504">
        <v>0</v>
      </c>
      <c r="G27" s="1504">
        <v>0</v>
      </c>
      <c r="H27" s="1360">
        <f t="shared" si="3"/>
        <v>0</v>
      </c>
      <c r="I27" s="1504">
        <v>0</v>
      </c>
      <c r="J27" s="1360">
        <f t="shared" si="4"/>
        <v>0</v>
      </c>
      <c r="K27" s="1505"/>
      <c r="L27" s="1506">
        <v>0</v>
      </c>
      <c r="M27" s="1360">
        <f t="shared" si="5"/>
        <v>0</v>
      </c>
      <c r="N27" s="1361"/>
      <c r="O27" s="1496"/>
      <c r="P27" s="729">
        <f t="shared" si="6"/>
        <v>0</v>
      </c>
      <c r="Q27" s="747"/>
      <c r="R27" s="498"/>
    </row>
    <row r="28" spans="1:18" ht="46.5" hidden="1" customHeight="1" x14ac:dyDescent="0.2">
      <c r="A28" s="1518"/>
      <c r="B28" s="1504">
        <v>0</v>
      </c>
      <c r="C28" s="1504">
        <v>0</v>
      </c>
      <c r="D28" s="1504">
        <v>0</v>
      </c>
      <c r="E28" s="1504">
        <v>0</v>
      </c>
      <c r="F28" s="1504">
        <v>0</v>
      </c>
      <c r="G28" s="1504">
        <v>0</v>
      </c>
      <c r="H28" s="1360">
        <f t="shared" si="3"/>
        <v>0</v>
      </c>
      <c r="I28" s="1504">
        <v>0</v>
      </c>
      <c r="J28" s="1360">
        <f t="shared" si="4"/>
        <v>0</v>
      </c>
      <c r="K28" s="1505"/>
      <c r="L28" s="1506">
        <v>0</v>
      </c>
      <c r="M28" s="1360">
        <f t="shared" si="5"/>
        <v>0</v>
      </c>
      <c r="N28" s="1361"/>
      <c r="O28" s="1496"/>
      <c r="P28" s="729">
        <f t="shared" si="6"/>
        <v>0</v>
      </c>
      <c r="Q28" s="747"/>
      <c r="R28" s="498"/>
    </row>
    <row r="29" spans="1:18" ht="46.5" hidden="1" customHeight="1" x14ac:dyDescent="0.2">
      <c r="A29" s="1518"/>
      <c r="B29" s="1504">
        <v>0</v>
      </c>
      <c r="C29" s="1504">
        <v>0</v>
      </c>
      <c r="D29" s="1504">
        <v>0</v>
      </c>
      <c r="E29" s="1504">
        <v>0</v>
      </c>
      <c r="F29" s="1504">
        <v>0</v>
      </c>
      <c r="G29" s="1504">
        <v>0</v>
      </c>
      <c r="H29" s="1360">
        <f t="shared" si="3"/>
        <v>0</v>
      </c>
      <c r="I29" s="1504">
        <v>0</v>
      </c>
      <c r="J29" s="1360">
        <f t="shared" si="4"/>
        <v>0</v>
      </c>
      <c r="K29" s="1505"/>
      <c r="L29" s="1506">
        <v>0</v>
      </c>
      <c r="M29" s="1360">
        <f t="shared" si="5"/>
        <v>0</v>
      </c>
      <c r="N29" s="1361"/>
      <c r="O29" s="1496"/>
      <c r="P29" s="729">
        <f t="shared" si="6"/>
        <v>0</v>
      </c>
      <c r="Q29" s="747"/>
      <c r="R29" s="498"/>
    </row>
    <row r="30" spans="1:18" ht="46.5" hidden="1" customHeight="1" x14ac:dyDescent="0.2">
      <c r="A30" s="1518"/>
      <c r="B30" s="1504">
        <v>0</v>
      </c>
      <c r="C30" s="1504">
        <v>0</v>
      </c>
      <c r="D30" s="1504">
        <v>0</v>
      </c>
      <c r="E30" s="1504">
        <v>0</v>
      </c>
      <c r="F30" s="1504">
        <v>0</v>
      </c>
      <c r="G30" s="1504">
        <v>0</v>
      </c>
      <c r="H30" s="1360">
        <f t="shared" si="3"/>
        <v>0</v>
      </c>
      <c r="I30" s="1504">
        <v>0</v>
      </c>
      <c r="J30" s="1360">
        <f t="shared" si="4"/>
        <v>0</v>
      </c>
      <c r="K30" s="1505"/>
      <c r="L30" s="1506">
        <v>0</v>
      </c>
      <c r="M30" s="1360">
        <f t="shared" si="5"/>
        <v>0</v>
      </c>
      <c r="N30" s="1361"/>
      <c r="O30" s="1496"/>
      <c r="P30" s="729">
        <f t="shared" si="6"/>
        <v>0</v>
      </c>
      <c r="Q30" s="747"/>
      <c r="R30" s="498"/>
    </row>
    <row r="31" spans="1:18" ht="46.5" hidden="1" customHeight="1" x14ac:dyDescent="0.2">
      <c r="A31" s="1518"/>
      <c r="B31" s="1504">
        <v>0</v>
      </c>
      <c r="C31" s="1504">
        <v>0</v>
      </c>
      <c r="D31" s="1504">
        <v>0</v>
      </c>
      <c r="E31" s="1504">
        <v>0</v>
      </c>
      <c r="F31" s="1504">
        <v>0</v>
      </c>
      <c r="G31" s="1504">
        <v>0</v>
      </c>
      <c r="H31" s="1360">
        <f t="shared" si="3"/>
        <v>0</v>
      </c>
      <c r="I31" s="1504">
        <v>0</v>
      </c>
      <c r="J31" s="1360">
        <f t="shared" si="4"/>
        <v>0</v>
      </c>
      <c r="K31" s="1505"/>
      <c r="L31" s="1506">
        <v>0</v>
      </c>
      <c r="M31" s="1360">
        <f t="shared" si="5"/>
        <v>0</v>
      </c>
      <c r="N31" s="1361"/>
      <c r="O31" s="1496"/>
      <c r="P31" s="729">
        <f t="shared" si="6"/>
        <v>0</v>
      </c>
      <c r="Q31" s="747"/>
      <c r="R31" s="498"/>
    </row>
    <row r="32" spans="1:18" ht="46.5" hidden="1" customHeight="1" x14ac:dyDescent="0.2">
      <c r="A32" s="1518"/>
      <c r="B32" s="1504">
        <v>0</v>
      </c>
      <c r="C32" s="1504">
        <v>0</v>
      </c>
      <c r="D32" s="1504">
        <v>0</v>
      </c>
      <c r="E32" s="1504">
        <v>0</v>
      </c>
      <c r="F32" s="1504">
        <v>0</v>
      </c>
      <c r="G32" s="1504">
        <v>0</v>
      </c>
      <c r="H32" s="1360">
        <f t="shared" si="3"/>
        <v>0</v>
      </c>
      <c r="I32" s="1504">
        <v>0</v>
      </c>
      <c r="J32" s="1360">
        <f t="shared" si="4"/>
        <v>0</v>
      </c>
      <c r="K32" s="1505"/>
      <c r="L32" s="1506">
        <v>0</v>
      </c>
      <c r="M32" s="1360">
        <f t="shared" si="5"/>
        <v>0</v>
      </c>
      <c r="N32" s="1361"/>
      <c r="O32" s="1496"/>
      <c r="P32" s="729">
        <f t="shared" si="6"/>
        <v>0</v>
      </c>
      <c r="Q32" s="747"/>
      <c r="R32" s="498"/>
    </row>
    <row r="33" spans="1:18" ht="46.5" hidden="1" customHeight="1" x14ac:dyDescent="0.2">
      <c r="A33" s="1518"/>
      <c r="B33" s="1504">
        <v>0</v>
      </c>
      <c r="C33" s="1504">
        <v>0</v>
      </c>
      <c r="D33" s="1504">
        <v>0</v>
      </c>
      <c r="E33" s="1504">
        <v>0</v>
      </c>
      <c r="F33" s="1504">
        <v>0</v>
      </c>
      <c r="G33" s="1504">
        <v>0</v>
      </c>
      <c r="H33" s="1360">
        <f t="shared" si="3"/>
        <v>0</v>
      </c>
      <c r="I33" s="1504">
        <v>0</v>
      </c>
      <c r="J33" s="1360">
        <f t="shared" si="4"/>
        <v>0</v>
      </c>
      <c r="K33" s="1505"/>
      <c r="L33" s="1506">
        <v>0</v>
      </c>
      <c r="M33" s="1360">
        <f t="shared" si="5"/>
        <v>0</v>
      </c>
      <c r="N33" s="1361"/>
      <c r="O33" s="1496"/>
      <c r="P33" s="729">
        <f t="shared" si="6"/>
        <v>0</v>
      </c>
      <c r="Q33" s="747"/>
      <c r="R33" s="498"/>
    </row>
    <row r="34" spans="1:18" ht="46.5" hidden="1" customHeight="1" x14ac:dyDescent="0.2">
      <c r="A34" s="1518"/>
      <c r="B34" s="1504">
        <v>0</v>
      </c>
      <c r="C34" s="1504">
        <v>0</v>
      </c>
      <c r="D34" s="1504">
        <v>0</v>
      </c>
      <c r="E34" s="1504">
        <v>0</v>
      </c>
      <c r="F34" s="1504">
        <v>0</v>
      </c>
      <c r="G34" s="1504">
        <v>0</v>
      </c>
      <c r="H34" s="1360">
        <f t="shared" si="3"/>
        <v>0</v>
      </c>
      <c r="I34" s="1504">
        <v>0</v>
      </c>
      <c r="J34" s="1360">
        <f t="shared" si="4"/>
        <v>0</v>
      </c>
      <c r="K34" s="1505"/>
      <c r="L34" s="1506">
        <v>0</v>
      </c>
      <c r="M34" s="1360">
        <f t="shared" si="5"/>
        <v>0</v>
      </c>
      <c r="N34" s="1361"/>
      <c r="O34" s="1496"/>
      <c r="P34" s="729">
        <f t="shared" si="6"/>
        <v>0</v>
      </c>
      <c r="Q34" s="747"/>
      <c r="R34" s="498"/>
    </row>
    <row r="35" spans="1:18" ht="46.5" hidden="1" customHeight="1" x14ac:dyDescent="0.2">
      <c r="A35" s="1518"/>
      <c r="B35" s="1504">
        <v>0</v>
      </c>
      <c r="C35" s="1504">
        <v>0</v>
      </c>
      <c r="D35" s="1504">
        <v>0</v>
      </c>
      <c r="E35" s="1504">
        <v>0</v>
      </c>
      <c r="F35" s="1504">
        <v>0</v>
      </c>
      <c r="G35" s="1504">
        <v>0</v>
      </c>
      <c r="H35" s="1360">
        <f t="shared" si="3"/>
        <v>0</v>
      </c>
      <c r="I35" s="1504">
        <v>0</v>
      </c>
      <c r="J35" s="1360">
        <f t="shared" si="4"/>
        <v>0</v>
      </c>
      <c r="K35" s="1505"/>
      <c r="L35" s="1506">
        <v>0</v>
      </c>
      <c r="M35" s="1360">
        <f t="shared" si="5"/>
        <v>0</v>
      </c>
      <c r="N35" s="1361"/>
      <c r="O35" s="1496"/>
      <c r="P35" s="729">
        <f t="shared" si="6"/>
        <v>0</v>
      </c>
      <c r="Q35" s="747"/>
      <c r="R35" s="498"/>
    </row>
    <row r="36" spans="1:18" ht="46.5" hidden="1" customHeight="1" x14ac:dyDescent="0.2">
      <c r="A36" s="1518"/>
      <c r="B36" s="1504">
        <v>0</v>
      </c>
      <c r="C36" s="1504">
        <v>0</v>
      </c>
      <c r="D36" s="1504">
        <v>0</v>
      </c>
      <c r="E36" s="1504">
        <v>0</v>
      </c>
      <c r="F36" s="1504">
        <v>0</v>
      </c>
      <c r="G36" s="1504">
        <v>0</v>
      </c>
      <c r="H36" s="1360">
        <f t="shared" si="3"/>
        <v>0</v>
      </c>
      <c r="I36" s="1504">
        <v>0</v>
      </c>
      <c r="J36" s="1360">
        <f t="shared" si="4"/>
        <v>0</v>
      </c>
      <c r="K36" s="1505"/>
      <c r="L36" s="1506">
        <v>0</v>
      </c>
      <c r="M36" s="1360">
        <f t="shared" si="5"/>
        <v>0</v>
      </c>
      <c r="N36" s="1361"/>
      <c r="O36" s="1496"/>
      <c r="P36" s="729">
        <f t="shared" si="6"/>
        <v>0</v>
      </c>
      <c r="Q36" s="747"/>
      <c r="R36" s="498"/>
    </row>
    <row r="37" spans="1:18" ht="46.5" hidden="1" customHeight="1" x14ac:dyDescent="0.2">
      <c r="A37" s="1518"/>
      <c r="B37" s="1504">
        <v>0</v>
      </c>
      <c r="C37" s="1504">
        <v>0</v>
      </c>
      <c r="D37" s="1504">
        <v>0</v>
      </c>
      <c r="E37" s="1504">
        <v>0</v>
      </c>
      <c r="F37" s="1504">
        <v>0</v>
      </c>
      <c r="G37" s="1504">
        <v>0</v>
      </c>
      <c r="H37" s="1360">
        <f t="shared" si="3"/>
        <v>0</v>
      </c>
      <c r="I37" s="1504">
        <v>0</v>
      </c>
      <c r="J37" s="1360">
        <f t="shared" si="4"/>
        <v>0</v>
      </c>
      <c r="K37" s="1505"/>
      <c r="L37" s="1506">
        <v>0</v>
      </c>
      <c r="M37" s="1360">
        <f t="shared" si="5"/>
        <v>0</v>
      </c>
      <c r="N37" s="1361"/>
      <c r="O37" s="1496"/>
      <c r="P37" s="729">
        <f t="shared" si="6"/>
        <v>0</v>
      </c>
      <c r="Q37" s="747"/>
      <c r="R37" s="498"/>
    </row>
    <row r="38" spans="1:18" ht="46.5" hidden="1" customHeight="1" x14ac:dyDescent="0.2">
      <c r="A38" s="1518"/>
      <c r="B38" s="1504">
        <v>0</v>
      </c>
      <c r="C38" s="1504">
        <v>0</v>
      </c>
      <c r="D38" s="1504">
        <v>0</v>
      </c>
      <c r="E38" s="1504">
        <v>0</v>
      </c>
      <c r="F38" s="1504">
        <v>0</v>
      </c>
      <c r="G38" s="1504">
        <v>0</v>
      </c>
      <c r="H38" s="1360">
        <f t="shared" si="3"/>
        <v>0</v>
      </c>
      <c r="I38" s="1504">
        <v>0</v>
      </c>
      <c r="J38" s="1360">
        <f t="shared" si="4"/>
        <v>0</v>
      </c>
      <c r="K38" s="1505"/>
      <c r="L38" s="1506">
        <v>0</v>
      </c>
      <c r="M38" s="1360">
        <f t="shared" si="5"/>
        <v>0</v>
      </c>
      <c r="N38" s="1361"/>
      <c r="O38" s="1496"/>
      <c r="P38" s="729">
        <f t="shared" si="6"/>
        <v>0</v>
      </c>
      <c r="Q38" s="748"/>
    </row>
    <row r="39" spans="1:18" ht="46.5" hidden="1" customHeight="1" x14ac:dyDescent="0.2">
      <c r="A39" s="1518"/>
      <c r="B39" s="1504">
        <v>0</v>
      </c>
      <c r="C39" s="1504">
        <v>0</v>
      </c>
      <c r="D39" s="1504">
        <v>0</v>
      </c>
      <c r="E39" s="1504">
        <v>0</v>
      </c>
      <c r="F39" s="1504">
        <v>0</v>
      </c>
      <c r="G39" s="1504">
        <v>0</v>
      </c>
      <c r="H39" s="1360">
        <f t="shared" si="3"/>
        <v>0</v>
      </c>
      <c r="I39" s="1504">
        <v>0</v>
      </c>
      <c r="J39" s="1360">
        <f t="shared" si="4"/>
        <v>0</v>
      </c>
      <c r="K39" s="1505"/>
      <c r="L39" s="1506">
        <v>0</v>
      </c>
      <c r="M39" s="1360">
        <f t="shared" si="5"/>
        <v>0</v>
      </c>
      <c r="N39" s="1361"/>
      <c r="O39" s="1496"/>
      <c r="P39" s="729">
        <f t="shared" si="6"/>
        <v>0</v>
      </c>
      <c r="Q39" s="747"/>
      <c r="R39" s="498"/>
    </row>
    <row r="40" spans="1:18" ht="46.5" hidden="1" customHeight="1" x14ac:dyDescent="0.2">
      <c r="A40" s="1518"/>
      <c r="B40" s="1504">
        <v>0</v>
      </c>
      <c r="C40" s="1504">
        <v>0</v>
      </c>
      <c r="D40" s="1504">
        <v>0</v>
      </c>
      <c r="E40" s="1504">
        <v>0</v>
      </c>
      <c r="F40" s="1504">
        <v>0</v>
      </c>
      <c r="G40" s="1504">
        <v>0</v>
      </c>
      <c r="H40" s="1360">
        <f t="shared" si="3"/>
        <v>0</v>
      </c>
      <c r="I40" s="1504">
        <v>0</v>
      </c>
      <c r="J40" s="1360">
        <f t="shared" si="4"/>
        <v>0</v>
      </c>
      <c r="K40" s="1505"/>
      <c r="L40" s="1506">
        <v>0</v>
      </c>
      <c r="M40" s="1360">
        <f t="shared" si="5"/>
        <v>0</v>
      </c>
      <c r="N40" s="1361"/>
      <c r="O40" s="1496"/>
      <c r="P40" s="729">
        <f t="shared" si="6"/>
        <v>0</v>
      </c>
      <c r="Q40" s="747"/>
      <c r="R40" s="498"/>
    </row>
    <row r="41" spans="1:18" ht="46.5" hidden="1" customHeight="1" x14ac:dyDescent="0.2">
      <c r="A41" s="1518"/>
      <c r="B41" s="1504">
        <v>0</v>
      </c>
      <c r="C41" s="1504">
        <v>0</v>
      </c>
      <c r="D41" s="1504">
        <v>0</v>
      </c>
      <c r="E41" s="1504">
        <v>0</v>
      </c>
      <c r="F41" s="1504">
        <v>0</v>
      </c>
      <c r="G41" s="1504">
        <v>0</v>
      </c>
      <c r="H41" s="1360">
        <f t="shared" si="3"/>
        <v>0</v>
      </c>
      <c r="I41" s="1504">
        <v>0</v>
      </c>
      <c r="J41" s="1360">
        <f t="shared" si="4"/>
        <v>0</v>
      </c>
      <c r="K41" s="1505"/>
      <c r="L41" s="1506">
        <v>0</v>
      </c>
      <c r="M41" s="1360">
        <f t="shared" si="5"/>
        <v>0</v>
      </c>
      <c r="N41" s="1361"/>
      <c r="O41" s="1496"/>
      <c r="P41" s="729">
        <f t="shared" si="6"/>
        <v>0</v>
      </c>
      <c r="Q41" s="748"/>
    </row>
    <row r="42" spans="1:18" ht="46.5" hidden="1" customHeight="1" x14ac:dyDescent="0.2">
      <c r="A42" s="1518"/>
      <c r="B42" s="1504">
        <v>0</v>
      </c>
      <c r="C42" s="1504">
        <v>0</v>
      </c>
      <c r="D42" s="1504">
        <v>0</v>
      </c>
      <c r="E42" s="1504">
        <v>0</v>
      </c>
      <c r="F42" s="1504">
        <v>0</v>
      </c>
      <c r="G42" s="1504">
        <v>0</v>
      </c>
      <c r="H42" s="1360">
        <f t="shared" si="3"/>
        <v>0</v>
      </c>
      <c r="I42" s="1504">
        <v>0</v>
      </c>
      <c r="J42" s="1360">
        <f t="shared" si="4"/>
        <v>0</v>
      </c>
      <c r="K42" s="1505"/>
      <c r="L42" s="1506">
        <v>0</v>
      </c>
      <c r="M42" s="1360">
        <f t="shared" si="5"/>
        <v>0</v>
      </c>
      <c r="N42" s="1361"/>
      <c r="O42" s="1496"/>
      <c r="P42" s="729">
        <f t="shared" si="6"/>
        <v>0</v>
      </c>
      <c r="Q42" s="747"/>
      <c r="R42" s="498"/>
    </row>
    <row r="43" spans="1:18" ht="46.5" hidden="1" customHeight="1" x14ac:dyDescent="0.2">
      <c r="A43" s="1518"/>
      <c r="B43" s="1504">
        <v>0</v>
      </c>
      <c r="C43" s="1504">
        <v>0</v>
      </c>
      <c r="D43" s="1504">
        <v>0</v>
      </c>
      <c r="E43" s="1504">
        <v>0</v>
      </c>
      <c r="F43" s="1504">
        <v>0</v>
      </c>
      <c r="G43" s="1504">
        <v>0</v>
      </c>
      <c r="H43" s="1360">
        <f t="shared" si="3"/>
        <v>0</v>
      </c>
      <c r="I43" s="1504">
        <v>0</v>
      </c>
      <c r="J43" s="1360">
        <f t="shared" ref="J43:J55" si="7">+I43-H43</f>
        <v>0</v>
      </c>
      <c r="K43" s="1505"/>
      <c r="L43" s="1506">
        <v>0</v>
      </c>
      <c r="M43" s="1360">
        <f t="shared" ref="M43:M55" si="8">I43+L43</f>
        <v>0</v>
      </c>
      <c r="N43" s="1361"/>
      <c r="O43" s="1496"/>
      <c r="P43" s="729">
        <f t="shared" ref="P43:P55" si="9">M43+O43</f>
        <v>0</v>
      </c>
      <c r="Q43" s="747"/>
      <c r="R43" s="498"/>
    </row>
    <row r="44" spans="1:18" ht="46.5" hidden="1" customHeight="1" x14ac:dyDescent="0.2">
      <c r="A44" s="1518"/>
      <c r="B44" s="1504">
        <v>0</v>
      </c>
      <c r="C44" s="1504">
        <v>0</v>
      </c>
      <c r="D44" s="1504">
        <v>0</v>
      </c>
      <c r="E44" s="1504">
        <v>0</v>
      </c>
      <c r="F44" s="1504">
        <v>0</v>
      </c>
      <c r="G44" s="1504">
        <v>0</v>
      </c>
      <c r="H44" s="1360">
        <f t="shared" si="3"/>
        <v>0</v>
      </c>
      <c r="I44" s="1504">
        <v>0</v>
      </c>
      <c r="J44" s="1360">
        <f t="shared" si="7"/>
        <v>0</v>
      </c>
      <c r="K44" s="1505"/>
      <c r="L44" s="1506">
        <v>0</v>
      </c>
      <c r="M44" s="1360">
        <f t="shared" si="8"/>
        <v>0</v>
      </c>
      <c r="N44" s="1361"/>
      <c r="O44" s="1496"/>
      <c r="P44" s="729">
        <f t="shared" si="9"/>
        <v>0</v>
      </c>
      <c r="Q44" s="747"/>
      <c r="R44" s="498"/>
    </row>
    <row r="45" spans="1:18" ht="46.5" hidden="1" customHeight="1" x14ac:dyDescent="0.2">
      <c r="A45" s="1518"/>
      <c r="B45" s="1504">
        <v>0</v>
      </c>
      <c r="C45" s="1504">
        <v>0</v>
      </c>
      <c r="D45" s="1504">
        <v>0</v>
      </c>
      <c r="E45" s="1504">
        <v>0</v>
      </c>
      <c r="F45" s="1504">
        <v>0</v>
      </c>
      <c r="G45" s="1504">
        <v>0</v>
      </c>
      <c r="H45" s="1360">
        <f t="shared" si="3"/>
        <v>0</v>
      </c>
      <c r="I45" s="1504">
        <v>0</v>
      </c>
      <c r="J45" s="1360">
        <f t="shared" si="7"/>
        <v>0</v>
      </c>
      <c r="K45" s="1505"/>
      <c r="L45" s="1506">
        <v>0</v>
      </c>
      <c r="M45" s="1360">
        <f t="shared" si="8"/>
        <v>0</v>
      </c>
      <c r="N45" s="1361"/>
      <c r="O45" s="1496"/>
      <c r="P45" s="729">
        <f t="shared" si="9"/>
        <v>0</v>
      </c>
      <c r="Q45" s="747"/>
      <c r="R45" s="498"/>
    </row>
    <row r="46" spans="1:18" ht="46.5" hidden="1" customHeight="1" x14ac:dyDescent="0.2">
      <c r="A46" s="1518"/>
      <c r="B46" s="1504">
        <v>0</v>
      </c>
      <c r="C46" s="1504">
        <v>0</v>
      </c>
      <c r="D46" s="1504">
        <v>0</v>
      </c>
      <c r="E46" s="1504">
        <v>0</v>
      </c>
      <c r="F46" s="1504">
        <v>0</v>
      </c>
      <c r="G46" s="1504">
        <v>0</v>
      </c>
      <c r="H46" s="1360">
        <f t="shared" si="3"/>
        <v>0</v>
      </c>
      <c r="I46" s="1504">
        <v>0</v>
      </c>
      <c r="J46" s="1360">
        <f t="shared" si="7"/>
        <v>0</v>
      </c>
      <c r="K46" s="1505"/>
      <c r="L46" s="1506">
        <v>0</v>
      </c>
      <c r="M46" s="1360">
        <f t="shared" si="8"/>
        <v>0</v>
      </c>
      <c r="N46" s="1361"/>
      <c r="O46" s="1496"/>
      <c r="P46" s="729">
        <f t="shared" si="9"/>
        <v>0</v>
      </c>
      <c r="Q46" s="747"/>
      <c r="R46" s="498"/>
    </row>
    <row r="47" spans="1:18" ht="46.5" hidden="1" customHeight="1" x14ac:dyDescent="0.2">
      <c r="A47" s="1518"/>
      <c r="B47" s="1504">
        <v>0</v>
      </c>
      <c r="C47" s="1504">
        <v>0</v>
      </c>
      <c r="D47" s="1504">
        <v>0</v>
      </c>
      <c r="E47" s="1504">
        <v>0</v>
      </c>
      <c r="F47" s="1504">
        <v>0</v>
      </c>
      <c r="G47" s="1504">
        <v>0</v>
      </c>
      <c r="H47" s="1360">
        <f t="shared" si="3"/>
        <v>0</v>
      </c>
      <c r="I47" s="1504">
        <v>0</v>
      </c>
      <c r="J47" s="1360">
        <f t="shared" si="7"/>
        <v>0</v>
      </c>
      <c r="K47" s="1505"/>
      <c r="L47" s="1506">
        <v>0</v>
      </c>
      <c r="M47" s="1360">
        <f t="shared" si="8"/>
        <v>0</v>
      </c>
      <c r="N47" s="1361"/>
      <c r="O47" s="1496"/>
      <c r="P47" s="729">
        <f t="shared" si="9"/>
        <v>0</v>
      </c>
      <c r="Q47" s="747"/>
      <c r="R47" s="498"/>
    </row>
    <row r="48" spans="1:18" ht="46.5" hidden="1" customHeight="1" x14ac:dyDescent="0.2">
      <c r="A48" s="1518"/>
      <c r="B48" s="1504">
        <v>0</v>
      </c>
      <c r="C48" s="1504">
        <v>0</v>
      </c>
      <c r="D48" s="1504">
        <v>0</v>
      </c>
      <c r="E48" s="1504">
        <v>0</v>
      </c>
      <c r="F48" s="1504">
        <v>0</v>
      </c>
      <c r="G48" s="1504">
        <v>0</v>
      </c>
      <c r="H48" s="1360">
        <f t="shared" si="3"/>
        <v>0</v>
      </c>
      <c r="I48" s="1504">
        <v>0</v>
      </c>
      <c r="J48" s="1360">
        <f t="shared" si="7"/>
        <v>0</v>
      </c>
      <c r="K48" s="1505"/>
      <c r="L48" s="1506">
        <v>0</v>
      </c>
      <c r="M48" s="1360">
        <f t="shared" si="8"/>
        <v>0</v>
      </c>
      <c r="N48" s="1361"/>
      <c r="O48" s="1496"/>
      <c r="P48" s="729">
        <f t="shared" si="9"/>
        <v>0</v>
      </c>
      <c r="Q48" s="747"/>
      <c r="R48" s="498"/>
    </row>
    <row r="49" spans="1:18" ht="46.5" hidden="1" customHeight="1" x14ac:dyDescent="0.2">
      <c r="A49" s="1518"/>
      <c r="B49" s="1504">
        <v>0</v>
      </c>
      <c r="C49" s="1504">
        <v>0</v>
      </c>
      <c r="D49" s="1504">
        <v>0</v>
      </c>
      <c r="E49" s="1504">
        <v>0</v>
      </c>
      <c r="F49" s="1504">
        <v>0</v>
      </c>
      <c r="G49" s="1504">
        <v>0</v>
      </c>
      <c r="H49" s="1360">
        <f t="shared" si="3"/>
        <v>0</v>
      </c>
      <c r="I49" s="1504">
        <v>0</v>
      </c>
      <c r="J49" s="1360">
        <f t="shared" si="7"/>
        <v>0</v>
      </c>
      <c r="K49" s="1505"/>
      <c r="L49" s="1506">
        <v>0</v>
      </c>
      <c r="M49" s="1360">
        <f t="shared" si="8"/>
        <v>0</v>
      </c>
      <c r="N49" s="1361"/>
      <c r="O49" s="1496"/>
      <c r="P49" s="729">
        <f t="shared" si="9"/>
        <v>0</v>
      </c>
      <c r="Q49" s="747"/>
      <c r="R49" s="498"/>
    </row>
    <row r="50" spans="1:18" ht="46.5" hidden="1" customHeight="1" x14ac:dyDescent="0.2">
      <c r="A50" s="1518"/>
      <c r="B50" s="1504">
        <v>0</v>
      </c>
      <c r="C50" s="1504">
        <v>0</v>
      </c>
      <c r="D50" s="1504">
        <v>0</v>
      </c>
      <c r="E50" s="1504">
        <v>0</v>
      </c>
      <c r="F50" s="1504">
        <v>0</v>
      </c>
      <c r="G50" s="1504">
        <v>0</v>
      </c>
      <c r="H50" s="1360">
        <f t="shared" si="3"/>
        <v>0</v>
      </c>
      <c r="I50" s="1504">
        <v>0</v>
      </c>
      <c r="J50" s="1360">
        <f t="shared" si="7"/>
        <v>0</v>
      </c>
      <c r="K50" s="1505"/>
      <c r="L50" s="1506">
        <v>0</v>
      </c>
      <c r="M50" s="1360">
        <f t="shared" si="8"/>
        <v>0</v>
      </c>
      <c r="N50" s="1361"/>
      <c r="O50" s="1496"/>
      <c r="P50" s="729">
        <f t="shared" si="9"/>
        <v>0</v>
      </c>
      <c r="Q50" s="747"/>
      <c r="R50" s="498"/>
    </row>
    <row r="51" spans="1:18" ht="46.5" hidden="1" customHeight="1" x14ac:dyDescent="0.2">
      <c r="A51" s="1518"/>
      <c r="B51" s="1504">
        <v>0</v>
      </c>
      <c r="C51" s="1504">
        <v>0</v>
      </c>
      <c r="D51" s="1504">
        <v>0</v>
      </c>
      <c r="E51" s="1504">
        <v>0</v>
      </c>
      <c r="F51" s="1504">
        <v>0</v>
      </c>
      <c r="G51" s="1504">
        <v>0</v>
      </c>
      <c r="H51" s="1360">
        <f t="shared" si="3"/>
        <v>0</v>
      </c>
      <c r="I51" s="1504">
        <v>0</v>
      </c>
      <c r="J51" s="1360">
        <f t="shared" si="7"/>
        <v>0</v>
      </c>
      <c r="K51" s="1505"/>
      <c r="L51" s="1506">
        <v>0</v>
      </c>
      <c r="M51" s="1360">
        <f t="shared" si="8"/>
        <v>0</v>
      </c>
      <c r="N51" s="1361"/>
      <c r="O51" s="1496"/>
      <c r="P51" s="729">
        <f t="shared" si="9"/>
        <v>0</v>
      </c>
      <c r="Q51" s="747"/>
      <c r="R51" s="498"/>
    </row>
    <row r="52" spans="1:18" ht="46.5" hidden="1" customHeight="1" x14ac:dyDescent="0.2">
      <c r="A52" s="1518"/>
      <c r="B52" s="1504">
        <v>0</v>
      </c>
      <c r="C52" s="1504">
        <v>0</v>
      </c>
      <c r="D52" s="1504">
        <v>0</v>
      </c>
      <c r="E52" s="1504">
        <v>0</v>
      </c>
      <c r="F52" s="1504">
        <v>0</v>
      </c>
      <c r="G52" s="1504">
        <v>0</v>
      </c>
      <c r="H52" s="1360">
        <f t="shared" si="3"/>
        <v>0</v>
      </c>
      <c r="I52" s="1504">
        <v>0</v>
      </c>
      <c r="J52" s="1360">
        <f t="shared" si="7"/>
        <v>0</v>
      </c>
      <c r="K52" s="1505"/>
      <c r="L52" s="1506">
        <v>0</v>
      </c>
      <c r="M52" s="1360">
        <f t="shared" si="8"/>
        <v>0</v>
      </c>
      <c r="N52" s="1361"/>
      <c r="O52" s="1496"/>
      <c r="P52" s="729">
        <f t="shared" si="9"/>
        <v>0</v>
      </c>
      <c r="Q52" s="747"/>
      <c r="R52" s="498"/>
    </row>
    <row r="53" spans="1:18" ht="46.5" hidden="1" customHeight="1" x14ac:dyDescent="0.2">
      <c r="A53" s="1518"/>
      <c r="B53" s="1504">
        <v>0</v>
      </c>
      <c r="C53" s="1504">
        <v>0</v>
      </c>
      <c r="D53" s="1504">
        <v>0</v>
      </c>
      <c r="E53" s="1504">
        <v>0</v>
      </c>
      <c r="F53" s="1504">
        <v>0</v>
      </c>
      <c r="G53" s="1504">
        <v>0</v>
      </c>
      <c r="H53" s="1360">
        <f t="shared" si="3"/>
        <v>0</v>
      </c>
      <c r="I53" s="1504">
        <v>0</v>
      </c>
      <c r="J53" s="1360">
        <f t="shared" si="7"/>
        <v>0</v>
      </c>
      <c r="K53" s="1505"/>
      <c r="L53" s="1506">
        <v>0</v>
      </c>
      <c r="M53" s="1360">
        <f t="shared" si="8"/>
        <v>0</v>
      </c>
      <c r="N53" s="1361"/>
      <c r="O53" s="1496"/>
      <c r="P53" s="729">
        <f t="shared" si="9"/>
        <v>0</v>
      </c>
      <c r="Q53" s="747"/>
      <c r="R53" s="498"/>
    </row>
    <row r="54" spans="1:18" ht="46.5" hidden="1" customHeight="1" x14ac:dyDescent="0.2">
      <c r="A54" s="1518"/>
      <c r="B54" s="1504">
        <v>0</v>
      </c>
      <c r="C54" s="1504">
        <v>0</v>
      </c>
      <c r="D54" s="1504">
        <v>0</v>
      </c>
      <c r="E54" s="1504">
        <v>0</v>
      </c>
      <c r="F54" s="1504">
        <v>0</v>
      </c>
      <c r="G54" s="1504">
        <v>0</v>
      </c>
      <c r="H54" s="1360">
        <f t="shared" si="3"/>
        <v>0</v>
      </c>
      <c r="I54" s="1504">
        <v>0</v>
      </c>
      <c r="J54" s="1360">
        <f t="shared" si="7"/>
        <v>0</v>
      </c>
      <c r="K54" s="1505"/>
      <c r="L54" s="1506">
        <v>0</v>
      </c>
      <c r="M54" s="1360">
        <f t="shared" si="8"/>
        <v>0</v>
      </c>
      <c r="N54" s="1361"/>
      <c r="O54" s="1496"/>
      <c r="P54" s="729">
        <f t="shared" si="9"/>
        <v>0</v>
      </c>
      <c r="Q54" s="747"/>
      <c r="R54" s="498"/>
    </row>
    <row r="55" spans="1:18" ht="46.5" hidden="1" customHeight="1" x14ac:dyDescent="0.2">
      <c r="A55" s="1518"/>
      <c r="B55" s="1504">
        <v>0</v>
      </c>
      <c r="C55" s="1504">
        <v>0</v>
      </c>
      <c r="D55" s="1504">
        <v>0</v>
      </c>
      <c r="E55" s="1504">
        <v>0</v>
      </c>
      <c r="F55" s="1504">
        <v>0</v>
      </c>
      <c r="G55" s="1504">
        <v>0</v>
      </c>
      <c r="H55" s="1360">
        <f t="shared" si="3"/>
        <v>0</v>
      </c>
      <c r="I55" s="1504">
        <v>0</v>
      </c>
      <c r="J55" s="1360">
        <f t="shared" si="7"/>
        <v>0</v>
      </c>
      <c r="K55" s="1505"/>
      <c r="L55" s="1506">
        <v>0</v>
      </c>
      <c r="M55" s="1360">
        <f t="shared" si="8"/>
        <v>0</v>
      </c>
      <c r="N55" s="1361"/>
      <c r="O55" s="1496"/>
      <c r="P55" s="729">
        <f t="shared" si="9"/>
        <v>0</v>
      </c>
      <c r="Q55" s="747"/>
      <c r="R55" s="498"/>
    </row>
    <row r="56" spans="1:18" ht="46.5" hidden="1" customHeight="1" x14ac:dyDescent="0.2">
      <c r="A56" s="1518"/>
      <c r="B56" s="1504">
        <v>0</v>
      </c>
      <c r="C56" s="1504">
        <v>0</v>
      </c>
      <c r="D56" s="1504">
        <v>0</v>
      </c>
      <c r="E56" s="1504">
        <v>0</v>
      </c>
      <c r="F56" s="1504">
        <v>0</v>
      </c>
      <c r="G56" s="1504">
        <v>0</v>
      </c>
      <c r="H56" s="1360">
        <f t="shared" si="3"/>
        <v>0</v>
      </c>
      <c r="I56" s="1504">
        <v>0</v>
      </c>
      <c r="J56" s="1360">
        <f>+I56-H56</f>
        <v>0</v>
      </c>
      <c r="K56" s="1505"/>
      <c r="L56" s="1506">
        <v>0</v>
      </c>
      <c r="M56" s="1360">
        <f>I56+L56</f>
        <v>0</v>
      </c>
      <c r="N56" s="1361"/>
      <c r="O56" s="1496"/>
      <c r="P56" s="729">
        <f>M56+O56</f>
        <v>0</v>
      </c>
      <c r="Q56" s="747"/>
      <c r="R56" s="498"/>
    </row>
    <row r="57" spans="1:18" ht="46.5" hidden="1" customHeight="1" x14ac:dyDescent="0.2">
      <c r="A57" s="1518"/>
      <c r="B57" s="1504">
        <v>0</v>
      </c>
      <c r="C57" s="1504">
        <v>0</v>
      </c>
      <c r="D57" s="1504">
        <v>0</v>
      </c>
      <c r="E57" s="1504">
        <v>0</v>
      </c>
      <c r="F57" s="1504">
        <v>0</v>
      </c>
      <c r="G57" s="1504">
        <v>0</v>
      </c>
      <c r="H57" s="1360">
        <f t="shared" ref="H57:H120" si="10">+C57+D57+E57-F57-G57</f>
        <v>0</v>
      </c>
      <c r="I57" s="1504">
        <v>0</v>
      </c>
      <c r="J57" s="1360">
        <f>+I57-H57</f>
        <v>0</v>
      </c>
      <c r="K57" s="1505"/>
      <c r="L57" s="1506">
        <v>0</v>
      </c>
      <c r="M57" s="1360">
        <f>I57+L57</f>
        <v>0</v>
      </c>
      <c r="N57" s="1361"/>
      <c r="O57" s="1496"/>
      <c r="P57" s="729">
        <f>M57+O57</f>
        <v>0</v>
      </c>
      <c r="Q57" s="747"/>
      <c r="R57" s="498"/>
    </row>
    <row r="58" spans="1:18" ht="46.5" hidden="1" customHeight="1" x14ac:dyDescent="0.2">
      <c r="A58" s="1518"/>
      <c r="B58" s="1504">
        <v>0</v>
      </c>
      <c r="C58" s="1504">
        <v>0</v>
      </c>
      <c r="D58" s="1504">
        <v>0</v>
      </c>
      <c r="E58" s="1504">
        <v>0</v>
      </c>
      <c r="F58" s="1504">
        <v>0</v>
      </c>
      <c r="G58" s="1504">
        <v>0</v>
      </c>
      <c r="H58" s="1360">
        <f t="shared" si="10"/>
        <v>0</v>
      </c>
      <c r="I58" s="1504">
        <v>0</v>
      </c>
      <c r="J58" s="1360">
        <f>+I58-H58</f>
        <v>0</v>
      </c>
      <c r="K58" s="1505"/>
      <c r="L58" s="1506">
        <v>0</v>
      </c>
      <c r="M58" s="1360">
        <f>I58+L58</f>
        <v>0</v>
      </c>
      <c r="N58" s="1361"/>
      <c r="O58" s="1496"/>
      <c r="P58" s="729">
        <f>M58+O58</f>
        <v>0</v>
      </c>
      <c r="Q58" s="747"/>
      <c r="R58" s="498"/>
    </row>
    <row r="59" spans="1:18" ht="46.5" hidden="1" customHeight="1" x14ac:dyDescent="0.2">
      <c r="A59" s="1518"/>
      <c r="B59" s="1504">
        <v>0</v>
      </c>
      <c r="C59" s="1504">
        <v>0</v>
      </c>
      <c r="D59" s="1504">
        <v>0</v>
      </c>
      <c r="E59" s="1504">
        <v>0</v>
      </c>
      <c r="F59" s="1504">
        <v>0</v>
      </c>
      <c r="G59" s="1504">
        <v>0</v>
      </c>
      <c r="H59" s="1360">
        <f t="shared" si="10"/>
        <v>0</v>
      </c>
      <c r="I59" s="1504">
        <v>0</v>
      </c>
      <c r="J59" s="1360">
        <f t="shared" ref="J59:J122" si="11">+I59-H59</f>
        <v>0</v>
      </c>
      <c r="K59" s="1505"/>
      <c r="L59" s="1506">
        <v>0</v>
      </c>
      <c r="M59" s="1360">
        <f t="shared" ref="M59:M122" si="12">I59+L59</f>
        <v>0</v>
      </c>
      <c r="N59" s="1361"/>
      <c r="O59" s="1496"/>
      <c r="P59" s="1360"/>
      <c r="Q59" s="1497"/>
      <c r="R59" s="453"/>
    </row>
    <row r="60" spans="1:18" ht="46.5" hidden="1" customHeight="1" x14ac:dyDescent="0.2">
      <c r="A60" s="1518"/>
      <c r="B60" s="1504">
        <v>0</v>
      </c>
      <c r="C60" s="1504">
        <v>0</v>
      </c>
      <c r="D60" s="1504">
        <v>0</v>
      </c>
      <c r="E60" s="1504">
        <v>0</v>
      </c>
      <c r="F60" s="1504">
        <v>0</v>
      </c>
      <c r="G60" s="1504">
        <v>0</v>
      </c>
      <c r="H60" s="1360">
        <f t="shared" si="10"/>
        <v>0</v>
      </c>
      <c r="I60" s="1504">
        <v>0</v>
      </c>
      <c r="J60" s="1360">
        <f t="shared" si="11"/>
        <v>0</v>
      </c>
      <c r="K60" s="1505"/>
      <c r="L60" s="1506">
        <v>0</v>
      </c>
      <c r="M60" s="1360">
        <f t="shared" si="12"/>
        <v>0</v>
      </c>
      <c r="N60" s="1361"/>
      <c r="O60" s="1496"/>
      <c r="P60" s="1360"/>
      <c r="Q60" s="1497"/>
      <c r="R60" s="453"/>
    </row>
    <row r="61" spans="1:18" ht="46.5" hidden="1" customHeight="1" x14ac:dyDescent="0.2">
      <c r="A61" s="1518"/>
      <c r="B61" s="1504">
        <v>0</v>
      </c>
      <c r="C61" s="1504">
        <v>0</v>
      </c>
      <c r="D61" s="1504">
        <v>0</v>
      </c>
      <c r="E61" s="1504">
        <v>0</v>
      </c>
      <c r="F61" s="1504">
        <v>0</v>
      </c>
      <c r="G61" s="1504">
        <v>0</v>
      </c>
      <c r="H61" s="1360">
        <f t="shared" si="10"/>
        <v>0</v>
      </c>
      <c r="I61" s="1504">
        <v>0</v>
      </c>
      <c r="J61" s="1360">
        <f t="shared" si="11"/>
        <v>0</v>
      </c>
      <c r="K61" s="1505"/>
      <c r="L61" s="1506">
        <v>0</v>
      </c>
      <c r="M61" s="1360">
        <f t="shared" si="12"/>
        <v>0</v>
      </c>
      <c r="N61" s="1361"/>
      <c r="O61" s="1496"/>
      <c r="P61" s="1360"/>
      <c r="Q61" s="1497"/>
      <c r="R61" s="453"/>
    </row>
    <row r="62" spans="1:18" ht="46.5" hidden="1" customHeight="1" x14ac:dyDescent="0.2">
      <c r="A62" s="1518"/>
      <c r="B62" s="1504">
        <v>0</v>
      </c>
      <c r="C62" s="1504">
        <v>0</v>
      </c>
      <c r="D62" s="1504">
        <v>0</v>
      </c>
      <c r="E62" s="1504">
        <v>0</v>
      </c>
      <c r="F62" s="1504">
        <v>0</v>
      </c>
      <c r="G62" s="1504">
        <v>0</v>
      </c>
      <c r="H62" s="1360">
        <f t="shared" si="10"/>
        <v>0</v>
      </c>
      <c r="I62" s="1504">
        <v>0</v>
      </c>
      <c r="J62" s="1360">
        <f t="shared" si="11"/>
        <v>0</v>
      </c>
      <c r="K62" s="1505"/>
      <c r="L62" s="1506">
        <v>0</v>
      </c>
      <c r="M62" s="1360">
        <f t="shared" si="12"/>
        <v>0</v>
      </c>
      <c r="N62" s="1361"/>
      <c r="O62" s="1496"/>
      <c r="P62" s="1360"/>
      <c r="Q62" s="1497"/>
      <c r="R62" s="453"/>
    </row>
    <row r="63" spans="1:18" ht="46.5" hidden="1" customHeight="1" x14ac:dyDescent="0.2">
      <c r="A63" s="1518"/>
      <c r="B63" s="1504">
        <v>0</v>
      </c>
      <c r="C63" s="1504">
        <v>0</v>
      </c>
      <c r="D63" s="1504">
        <v>0</v>
      </c>
      <c r="E63" s="1504">
        <v>0</v>
      </c>
      <c r="F63" s="1504">
        <v>0</v>
      </c>
      <c r="G63" s="1504">
        <v>0</v>
      </c>
      <c r="H63" s="1360">
        <f t="shared" si="10"/>
        <v>0</v>
      </c>
      <c r="I63" s="1504">
        <v>0</v>
      </c>
      <c r="J63" s="1360">
        <f t="shared" si="11"/>
        <v>0</v>
      </c>
      <c r="K63" s="1505"/>
      <c r="L63" s="1506">
        <v>0</v>
      </c>
      <c r="M63" s="1360">
        <f t="shared" si="12"/>
        <v>0</v>
      </c>
      <c r="N63" s="1361"/>
      <c r="O63" s="1496"/>
      <c r="P63" s="1360"/>
      <c r="Q63" s="1497"/>
      <c r="R63" s="453"/>
    </row>
    <row r="64" spans="1:18" ht="46.5" hidden="1" customHeight="1" x14ac:dyDescent="0.2">
      <c r="A64" s="1518"/>
      <c r="B64" s="1504">
        <v>0</v>
      </c>
      <c r="C64" s="1504">
        <v>0</v>
      </c>
      <c r="D64" s="1504">
        <v>0</v>
      </c>
      <c r="E64" s="1504">
        <v>0</v>
      </c>
      <c r="F64" s="1504">
        <v>0</v>
      </c>
      <c r="G64" s="1504">
        <v>0</v>
      </c>
      <c r="H64" s="1360">
        <f t="shared" si="10"/>
        <v>0</v>
      </c>
      <c r="I64" s="1504">
        <v>0</v>
      </c>
      <c r="J64" s="1360">
        <f t="shared" si="11"/>
        <v>0</v>
      </c>
      <c r="K64" s="1505"/>
      <c r="L64" s="1506">
        <v>0</v>
      </c>
      <c r="M64" s="1360">
        <f t="shared" si="12"/>
        <v>0</v>
      </c>
      <c r="N64" s="1361"/>
      <c r="O64" s="1496"/>
      <c r="P64" s="1360"/>
      <c r="Q64" s="1497"/>
      <c r="R64" s="453"/>
    </row>
    <row r="65" spans="1:18" ht="46.5" hidden="1" customHeight="1" x14ac:dyDescent="0.2">
      <c r="A65" s="1518"/>
      <c r="B65" s="1504">
        <v>0</v>
      </c>
      <c r="C65" s="1504">
        <v>0</v>
      </c>
      <c r="D65" s="1504">
        <v>0</v>
      </c>
      <c r="E65" s="1504">
        <v>0</v>
      </c>
      <c r="F65" s="1504">
        <v>0</v>
      </c>
      <c r="G65" s="1504">
        <v>0</v>
      </c>
      <c r="H65" s="1360">
        <f t="shared" si="10"/>
        <v>0</v>
      </c>
      <c r="I65" s="1504">
        <v>0</v>
      </c>
      <c r="J65" s="1360">
        <f t="shared" si="11"/>
        <v>0</v>
      </c>
      <c r="K65" s="1505"/>
      <c r="L65" s="1506">
        <v>0</v>
      </c>
      <c r="M65" s="1360">
        <f t="shared" si="12"/>
        <v>0</v>
      </c>
      <c r="N65" s="1361"/>
      <c r="O65" s="1496"/>
      <c r="P65" s="1360"/>
      <c r="Q65" s="1497"/>
      <c r="R65" s="453"/>
    </row>
    <row r="66" spans="1:18" ht="46.5" hidden="1" customHeight="1" x14ac:dyDescent="0.2">
      <c r="A66" s="1518"/>
      <c r="B66" s="1504">
        <v>0</v>
      </c>
      <c r="C66" s="1504">
        <v>0</v>
      </c>
      <c r="D66" s="1504">
        <v>0</v>
      </c>
      <c r="E66" s="1504">
        <v>0</v>
      </c>
      <c r="F66" s="1504">
        <v>0</v>
      </c>
      <c r="G66" s="1504">
        <v>0</v>
      </c>
      <c r="H66" s="1360">
        <f t="shared" si="10"/>
        <v>0</v>
      </c>
      <c r="I66" s="1504">
        <v>0</v>
      </c>
      <c r="J66" s="1360">
        <f t="shared" si="11"/>
        <v>0</v>
      </c>
      <c r="K66" s="1505"/>
      <c r="L66" s="1506">
        <v>0</v>
      </c>
      <c r="M66" s="1360">
        <f t="shared" si="12"/>
        <v>0</v>
      </c>
      <c r="N66" s="1361"/>
      <c r="O66" s="1496"/>
      <c r="P66" s="1360"/>
      <c r="Q66" s="1497"/>
      <c r="R66" s="453"/>
    </row>
    <row r="67" spans="1:18" ht="46.5" hidden="1" customHeight="1" x14ac:dyDescent="0.2">
      <c r="A67" s="1518"/>
      <c r="B67" s="1504">
        <v>0</v>
      </c>
      <c r="C67" s="1504">
        <v>0</v>
      </c>
      <c r="D67" s="1504">
        <v>0</v>
      </c>
      <c r="E67" s="1504">
        <v>0</v>
      </c>
      <c r="F67" s="1504">
        <v>0</v>
      </c>
      <c r="G67" s="1504">
        <v>0</v>
      </c>
      <c r="H67" s="1360">
        <f t="shared" si="10"/>
        <v>0</v>
      </c>
      <c r="I67" s="1504">
        <v>0</v>
      </c>
      <c r="J67" s="1360">
        <f t="shared" si="11"/>
        <v>0</v>
      </c>
      <c r="K67" s="1505"/>
      <c r="L67" s="1506">
        <v>0</v>
      </c>
      <c r="M67" s="1360">
        <f t="shared" si="12"/>
        <v>0</v>
      </c>
      <c r="N67" s="1361"/>
      <c r="O67" s="1496"/>
      <c r="P67" s="1360"/>
      <c r="Q67" s="1497"/>
      <c r="R67" s="453"/>
    </row>
    <row r="68" spans="1:18" ht="46.5" hidden="1" customHeight="1" x14ac:dyDescent="0.2">
      <c r="A68" s="1518"/>
      <c r="B68" s="1504">
        <v>0</v>
      </c>
      <c r="C68" s="1504">
        <v>0</v>
      </c>
      <c r="D68" s="1504">
        <v>0</v>
      </c>
      <c r="E68" s="1504">
        <v>0</v>
      </c>
      <c r="F68" s="1504">
        <v>0</v>
      </c>
      <c r="G68" s="1504">
        <v>0</v>
      </c>
      <c r="H68" s="1360">
        <f t="shared" si="10"/>
        <v>0</v>
      </c>
      <c r="I68" s="1504">
        <v>0</v>
      </c>
      <c r="J68" s="1360">
        <f t="shared" si="11"/>
        <v>0</v>
      </c>
      <c r="K68" s="1505"/>
      <c r="L68" s="1506">
        <v>0</v>
      </c>
      <c r="M68" s="1360">
        <f t="shared" si="12"/>
        <v>0</v>
      </c>
      <c r="N68" s="1361"/>
      <c r="O68" s="1496"/>
      <c r="P68" s="1360"/>
      <c r="Q68" s="1497"/>
      <c r="R68" s="453"/>
    </row>
    <row r="69" spans="1:18" ht="46.5" hidden="1" customHeight="1" x14ac:dyDescent="0.2">
      <c r="A69" s="1518"/>
      <c r="B69" s="1504">
        <v>0</v>
      </c>
      <c r="C69" s="1504">
        <v>0</v>
      </c>
      <c r="D69" s="1504">
        <v>0</v>
      </c>
      <c r="E69" s="1504">
        <v>0</v>
      </c>
      <c r="F69" s="1504">
        <v>0</v>
      </c>
      <c r="G69" s="1504">
        <v>0</v>
      </c>
      <c r="H69" s="1360">
        <f t="shared" si="10"/>
        <v>0</v>
      </c>
      <c r="I69" s="1504">
        <v>0</v>
      </c>
      <c r="J69" s="1360">
        <f t="shared" si="11"/>
        <v>0</v>
      </c>
      <c r="K69" s="1505"/>
      <c r="L69" s="1506">
        <v>0</v>
      </c>
      <c r="M69" s="1360">
        <f t="shared" si="12"/>
        <v>0</v>
      </c>
      <c r="N69" s="1361"/>
      <c r="O69" s="1496"/>
      <c r="P69" s="1360"/>
      <c r="Q69" s="1497"/>
      <c r="R69" s="453"/>
    </row>
    <row r="70" spans="1:18" ht="46.5" hidden="1" customHeight="1" x14ac:dyDescent="0.2">
      <c r="A70" s="1518"/>
      <c r="B70" s="1504">
        <v>0</v>
      </c>
      <c r="C70" s="1504">
        <v>0</v>
      </c>
      <c r="D70" s="1504">
        <v>0</v>
      </c>
      <c r="E70" s="1504">
        <v>0</v>
      </c>
      <c r="F70" s="1504">
        <v>0</v>
      </c>
      <c r="G70" s="1504">
        <v>0</v>
      </c>
      <c r="H70" s="1360">
        <f t="shared" si="10"/>
        <v>0</v>
      </c>
      <c r="I70" s="1504">
        <v>0</v>
      </c>
      <c r="J70" s="1360">
        <f t="shared" si="11"/>
        <v>0</v>
      </c>
      <c r="K70" s="1505"/>
      <c r="L70" s="1506">
        <v>0</v>
      </c>
      <c r="M70" s="1360">
        <f t="shared" si="12"/>
        <v>0</v>
      </c>
      <c r="N70" s="1361"/>
      <c r="O70" s="1496"/>
      <c r="P70" s="1360"/>
      <c r="Q70" s="1497"/>
      <c r="R70" s="453"/>
    </row>
    <row r="71" spans="1:18" ht="46.5" hidden="1" customHeight="1" x14ac:dyDescent="0.2">
      <c r="A71" s="1518"/>
      <c r="B71" s="1504">
        <v>0</v>
      </c>
      <c r="C71" s="1504">
        <v>0</v>
      </c>
      <c r="D71" s="1504">
        <v>0</v>
      </c>
      <c r="E71" s="1504">
        <v>0</v>
      </c>
      <c r="F71" s="1504">
        <v>0</v>
      </c>
      <c r="G71" s="1504">
        <v>0</v>
      </c>
      <c r="H71" s="1360">
        <f t="shared" si="10"/>
        <v>0</v>
      </c>
      <c r="I71" s="1504">
        <v>0</v>
      </c>
      <c r="J71" s="1360">
        <f t="shared" si="11"/>
        <v>0</v>
      </c>
      <c r="K71" s="1505"/>
      <c r="L71" s="1506">
        <v>0</v>
      </c>
      <c r="M71" s="1360">
        <f t="shared" si="12"/>
        <v>0</v>
      </c>
      <c r="N71" s="1361"/>
      <c r="O71" s="1496"/>
      <c r="P71" s="1360"/>
      <c r="Q71" s="1497"/>
      <c r="R71" s="453"/>
    </row>
    <row r="72" spans="1:18" ht="46.5" hidden="1" customHeight="1" x14ac:dyDescent="0.2">
      <c r="A72" s="1518"/>
      <c r="B72" s="1504">
        <v>0</v>
      </c>
      <c r="C72" s="1504">
        <v>0</v>
      </c>
      <c r="D72" s="1504">
        <v>0</v>
      </c>
      <c r="E72" s="1504">
        <v>0</v>
      </c>
      <c r="F72" s="1504">
        <v>0</v>
      </c>
      <c r="G72" s="1504">
        <v>0</v>
      </c>
      <c r="H72" s="1360">
        <f t="shared" si="10"/>
        <v>0</v>
      </c>
      <c r="I72" s="1504">
        <v>0</v>
      </c>
      <c r="J72" s="1360">
        <f t="shared" si="11"/>
        <v>0</v>
      </c>
      <c r="K72" s="1505"/>
      <c r="L72" s="1506">
        <v>0</v>
      </c>
      <c r="M72" s="1360">
        <f t="shared" si="12"/>
        <v>0</v>
      </c>
      <c r="N72" s="1361"/>
      <c r="O72" s="1496"/>
      <c r="P72" s="1360"/>
      <c r="Q72" s="1497"/>
      <c r="R72" s="453"/>
    </row>
    <row r="73" spans="1:18" ht="46.5" hidden="1" customHeight="1" x14ac:dyDescent="0.2">
      <c r="A73" s="1518"/>
      <c r="B73" s="1504">
        <v>0</v>
      </c>
      <c r="C73" s="1504">
        <v>0</v>
      </c>
      <c r="D73" s="1504">
        <v>0</v>
      </c>
      <c r="E73" s="1504">
        <v>0</v>
      </c>
      <c r="F73" s="1504">
        <v>0</v>
      </c>
      <c r="G73" s="1504">
        <v>0</v>
      </c>
      <c r="H73" s="1360">
        <f t="shared" si="10"/>
        <v>0</v>
      </c>
      <c r="I73" s="1504">
        <v>0</v>
      </c>
      <c r="J73" s="1360">
        <f t="shared" si="11"/>
        <v>0</v>
      </c>
      <c r="K73" s="1505"/>
      <c r="L73" s="1506">
        <v>0</v>
      </c>
      <c r="M73" s="1360">
        <f t="shared" si="12"/>
        <v>0</v>
      </c>
      <c r="N73" s="1361"/>
      <c r="O73" s="1496"/>
      <c r="P73" s="1360"/>
      <c r="Q73" s="1497"/>
      <c r="R73" s="453"/>
    </row>
    <row r="74" spans="1:18" ht="46.5" hidden="1" customHeight="1" x14ac:dyDescent="0.2">
      <c r="A74" s="1518"/>
      <c r="B74" s="1504">
        <v>0</v>
      </c>
      <c r="C74" s="1504">
        <v>0</v>
      </c>
      <c r="D74" s="1504">
        <v>0</v>
      </c>
      <c r="E74" s="1504">
        <v>0</v>
      </c>
      <c r="F74" s="1504">
        <v>0</v>
      </c>
      <c r="G74" s="1504">
        <v>0</v>
      </c>
      <c r="H74" s="1360">
        <f t="shared" si="10"/>
        <v>0</v>
      </c>
      <c r="I74" s="1504">
        <v>0</v>
      </c>
      <c r="J74" s="1360">
        <f t="shared" si="11"/>
        <v>0</v>
      </c>
      <c r="K74" s="1505"/>
      <c r="L74" s="1506">
        <v>0</v>
      </c>
      <c r="M74" s="1360">
        <f t="shared" si="12"/>
        <v>0</v>
      </c>
      <c r="N74" s="1361"/>
      <c r="O74" s="1496"/>
      <c r="P74" s="1360"/>
      <c r="Q74" s="1497"/>
      <c r="R74" s="453"/>
    </row>
    <row r="75" spans="1:18" ht="46.5" hidden="1" customHeight="1" x14ac:dyDescent="0.2">
      <c r="A75" s="1518"/>
      <c r="B75" s="1504">
        <v>0</v>
      </c>
      <c r="C75" s="1504">
        <v>0</v>
      </c>
      <c r="D75" s="1504">
        <v>0</v>
      </c>
      <c r="E75" s="1504">
        <v>0</v>
      </c>
      <c r="F75" s="1504">
        <v>0</v>
      </c>
      <c r="G75" s="1504">
        <v>0</v>
      </c>
      <c r="H75" s="1360">
        <f t="shared" si="10"/>
        <v>0</v>
      </c>
      <c r="I75" s="1504">
        <v>0</v>
      </c>
      <c r="J75" s="1360">
        <f t="shared" si="11"/>
        <v>0</v>
      </c>
      <c r="K75" s="1505"/>
      <c r="L75" s="1506">
        <v>0</v>
      </c>
      <c r="M75" s="1360">
        <f t="shared" si="12"/>
        <v>0</v>
      </c>
      <c r="N75" s="1361"/>
      <c r="O75" s="1496"/>
      <c r="P75" s="1360"/>
      <c r="Q75" s="1497"/>
      <c r="R75" s="453"/>
    </row>
    <row r="76" spans="1:18" ht="46.5" hidden="1" customHeight="1" x14ac:dyDescent="0.2">
      <c r="A76" s="1518"/>
      <c r="B76" s="1504">
        <v>0</v>
      </c>
      <c r="C76" s="1504">
        <v>0</v>
      </c>
      <c r="D76" s="1504">
        <v>0</v>
      </c>
      <c r="E76" s="1504">
        <v>0</v>
      </c>
      <c r="F76" s="1504">
        <v>0</v>
      </c>
      <c r="G76" s="1504">
        <v>0</v>
      </c>
      <c r="H76" s="1360">
        <f t="shared" si="10"/>
        <v>0</v>
      </c>
      <c r="I76" s="1504">
        <v>0</v>
      </c>
      <c r="J76" s="1360">
        <f t="shared" si="11"/>
        <v>0</v>
      </c>
      <c r="K76" s="1505"/>
      <c r="L76" s="1506">
        <v>0</v>
      </c>
      <c r="M76" s="1360">
        <f t="shared" si="12"/>
        <v>0</v>
      </c>
      <c r="N76" s="1361"/>
      <c r="O76" s="1496"/>
      <c r="P76" s="1360"/>
      <c r="Q76" s="1497"/>
      <c r="R76" s="453"/>
    </row>
    <row r="77" spans="1:18" ht="46.5" hidden="1" customHeight="1" x14ac:dyDescent="0.2">
      <c r="A77" s="1518"/>
      <c r="B77" s="1504">
        <v>0</v>
      </c>
      <c r="C77" s="1504">
        <v>0</v>
      </c>
      <c r="D77" s="1504">
        <v>0</v>
      </c>
      <c r="E77" s="1504">
        <v>0</v>
      </c>
      <c r="F77" s="1504">
        <v>0</v>
      </c>
      <c r="G77" s="1504">
        <v>0</v>
      </c>
      <c r="H77" s="1360">
        <f t="shared" si="10"/>
        <v>0</v>
      </c>
      <c r="I77" s="1504">
        <v>0</v>
      </c>
      <c r="J77" s="1360">
        <f t="shared" si="11"/>
        <v>0</v>
      </c>
      <c r="K77" s="1505"/>
      <c r="L77" s="1506">
        <v>0</v>
      </c>
      <c r="M77" s="1360">
        <f t="shared" si="12"/>
        <v>0</v>
      </c>
      <c r="N77" s="1361"/>
      <c r="O77" s="1496"/>
      <c r="P77" s="1360"/>
      <c r="Q77" s="1497"/>
      <c r="R77" s="453"/>
    </row>
    <row r="78" spans="1:18" ht="46.5" hidden="1" customHeight="1" x14ac:dyDescent="0.2">
      <c r="A78" s="1518"/>
      <c r="B78" s="1504">
        <v>0</v>
      </c>
      <c r="C78" s="1504">
        <v>0</v>
      </c>
      <c r="D78" s="1504">
        <v>0</v>
      </c>
      <c r="E78" s="1504">
        <v>0</v>
      </c>
      <c r="F78" s="1504">
        <v>0</v>
      </c>
      <c r="G78" s="1504">
        <v>0</v>
      </c>
      <c r="H78" s="1360">
        <f t="shared" si="10"/>
        <v>0</v>
      </c>
      <c r="I78" s="1504">
        <v>0</v>
      </c>
      <c r="J78" s="1360">
        <f t="shared" si="11"/>
        <v>0</v>
      </c>
      <c r="K78" s="1505"/>
      <c r="L78" s="1506">
        <v>0</v>
      </c>
      <c r="M78" s="1360">
        <f t="shared" si="12"/>
        <v>0</v>
      </c>
      <c r="N78" s="1361"/>
      <c r="O78" s="1496"/>
      <c r="P78" s="1360"/>
      <c r="Q78" s="1497"/>
      <c r="R78" s="453"/>
    </row>
    <row r="79" spans="1:18" ht="46.5" hidden="1" customHeight="1" x14ac:dyDescent="0.2">
      <c r="A79" s="1518"/>
      <c r="B79" s="1504">
        <v>0</v>
      </c>
      <c r="C79" s="1504">
        <v>0</v>
      </c>
      <c r="D79" s="1504">
        <v>0</v>
      </c>
      <c r="E79" s="1504">
        <v>0</v>
      </c>
      <c r="F79" s="1504">
        <v>0</v>
      </c>
      <c r="G79" s="1504">
        <v>0</v>
      </c>
      <c r="H79" s="1360">
        <f t="shared" si="10"/>
        <v>0</v>
      </c>
      <c r="I79" s="1504">
        <v>0</v>
      </c>
      <c r="J79" s="1360">
        <f t="shared" si="11"/>
        <v>0</v>
      </c>
      <c r="K79" s="1505"/>
      <c r="L79" s="1506">
        <v>0</v>
      </c>
      <c r="M79" s="1360">
        <f t="shared" si="12"/>
        <v>0</v>
      </c>
      <c r="N79" s="1361"/>
      <c r="O79" s="1496"/>
      <c r="P79" s="1360"/>
      <c r="Q79" s="1497"/>
      <c r="R79" s="453"/>
    </row>
    <row r="80" spans="1:18" ht="46.5" hidden="1" customHeight="1" x14ac:dyDescent="0.2">
      <c r="A80" s="1518"/>
      <c r="B80" s="1504">
        <v>0</v>
      </c>
      <c r="C80" s="1504">
        <v>0</v>
      </c>
      <c r="D80" s="1504">
        <v>0</v>
      </c>
      <c r="E80" s="1504">
        <v>0</v>
      </c>
      <c r="F80" s="1504">
        <v>0</v>
      </c>
      <c r="G80" s="1504">
        <v>0</v>
      </c>
      <c r="H80" s="1360">
        <f t="shared" si="10"/>
        <v>0</v>
      </c>
      <c r="I80" s="1504">
        <v>0</v>
      </c>
      <c r="J80" s="1360">
        <f t="shared" si="11"/>
        <v>0</v>
      </c>
      <c r="K80" s="1505"/>
      <c r="L80" s="1506">
        <v>0</v>
      </c>
      <c r="M80" s="1360">
        <f t="shared" si="12"/>
        <v>0</v>
      </c>
      <c r="N80" s="1361"/>
      <c r="O80" s="1496"/>
      <c r="P80" s="1360"/>
      <c r="Q80" s="1497"/>
      <c r="R80" s="453"/>
    </row>
    <row r="81" spans="1:18" ht="46.5" hidden="1" customHeight="1" x14ac:dyDescent="0.2">
      <c r="A81" s="1518"/>
      <c r="B81" s="1504">
        <v>0</v>
      </c>
      <c r="C81" s="1504">
        <v>0</v>
      </c>
      <c r="D81" s="1504">
        <v>0</v>
      </c>
      <c r="E81" s="1504">
        <v>0</v>
      </c>
      <c r="F81" s="1504">
        <v>0</v>
      </c>
      <c r="G81" s="1504">
        <v>0</v>
      </c>
      <c r="H81" s="1360">
        <f t="shared" si="10"/>
        <v>0</v>
      </c>
      <c r="I81" s="1504">
        <v>0</v>
      </c>
      <c r="J81" s="1360">
        <f t="shared" si="11"/>
        <v>0</v>
      </c>
      <c r="K81" s="1505"/>
      <c r="L81" s="1506">
        <v>0</v>
      </c>
      <c r="M81" s="1360">
        <f t="shared" si="12"/>
        <v>0</v>
      </c>
      <c r="N81" s="1361"/>
      <c r="O81" s="1496"/>
      <c r="P81" s="1360"/>
      <c r="Q81" s="1497"/>
      <c r="R81" s="453"/>
    </row>
    <row r="82" spans="1:18" ht="46.5" hidden="1" customHeight="1" x14ac:dyDescent="0.2">
      <c r="A82" s="1518"/>
      <c r="B82" s="1504">
        <v>0</v>
      </c>
      <c r="C82" s="1504">
        <v>0</v>
      </c>
      <c r="D82" s="1504">
        <v>0</v>
      </c>
      <c r="E82" s="1504">
        <v>0</v>
      </c>
      <c r="F82" s="1504">
        <v>0</v>
      </c>
      <c r="G82" s="1504">
        <v>0</v>
      </c>
      <c r="H82" s="1360">
        <f t="shared" si="10"/>
        <v>0</v>
      </c>
      <c r="I82" s="1504">
        <v>0</v>
      </c>
      <c r="J82" s="1360">
        <f t="shared" si="11"/>
        <v>0</v>
      </c>
      <c r="K82" s="1505"/>
      <c r="L82" s="1506">
        <v>0</v>
      </c>
      <c r="M82" s="1360">
        <f t="shared" si="12"/>
        <v>0</v>
      </c>
      <c r="N82" s="1361"/>
      <c r="O82" s="1496"/>
      <c r="P82" s="1360"/>
      <c r="Q82" s="1497"/>
      <c r="R82" s="453"/>
    </row>
    <row r="83" spans="1:18" ht="46.5" hidden="1" customHeight="1" x14ac:dyDescent="0.2">
      <c r="A83" s="1518"/>
      <c r="B83" s="1504">
        <v>0</v>
      </c>
      <c r="C83" s="1504">
        <v>0</v>
      </c>
      <c r="D83" s="1504">
        <v>0</v>
      </c>
      <c r="E83" s="1504">
        <v>0</v>
      </c>
      <c r="F83" s="1504">
        <v>0</v>
      </c>
      <c r="G83" s="1504">
        <v>0</v>
      </c>
      <c r="H83" s="1360">
        <f t="shared" si="10"/>
        <v>0</v>
      </c>
      <c r="I83" s="1504">
        <v>0</v>
      </c>
      <c r="J83" s="1360">
        <f t="shared" si="11"/>
        <v>0</v>
      </c>
      <c r="K83" s="1505"/>
      <c r="L83" s="1506">
        <v>0</v>
      </c>
      <c r="M83" s="1360">
        <f t="shared" si="12"/>
        <v>0</v>
      </c>
      <c r="N83" s="1361"/>
      <c r="O83" s="1496"/>
      <c r="P83" s="1360"/>
      <c r="Q83" s="1497"/>
      <c r="R83" s="453"/>
    </row>
    <row r="84" spans="1:18" ht="46.5" hidden="1" customHeight="1" x14ac:dyDescent="0.2">
      <c r="A84" s="1518"/>
      <c r="B84" s="1504">
        <v>0</v>
      </c>
      <c r="C84" s="1504">
        <v>0</v>
      </c>
      <c r="D84" s="1504">
        <v>0</v>
      </c>
      <c r="E84" s="1504">
        <v>0</v>
      </c>
      <c r="F84" s="1504">
        <v>0</v>
      </c>
      <c r="G84" s="1504">
        <v>0</v>
      </c>
      <c r="H84" s="1360">
        <f t="shared" si="10"/>
        <v>0</v>
      </c>
      <c r="I84" s="1504">
        <v>0</v>
      </c>
      <c r="J84" s="1360">
        <f t="shared" si="11"/>
        <v>0</v>
      </c>
      <c r="K84" s="1505"/>
      <c r="L84" s="1506">
        <v>0</v>
      </c>
      <c r="M84" s="1360">
        <f t="shared" si="12"/>
        <v>0</v>
      </c>
      <c r="N84" s="1361"/>
      <c r="O84" s="1496"/>
      <c r="P84" s="1360"/>
      <c r="Q84" s="1497"/>
      <c r="R84" s="453"/>
    </row>
    <row r="85" spans="1:18" ht="46.5" hidden="1" customHeight="1" x14ac:dyDescent="0.2">
      <c r="A85" s="1518"/>
      <c r="B85" s="1504">
        <v>0</v>
      </c>
      <c r="C85" s="1504">
        <v>0</v>
      </c>
      <c r="D85" s="1504">
        <v>0</v>
      </c>
      <c r="E85" s="1504">
        <v>0</v>
      </c>
      <c r="F85" s="1504">
        <v>0</v>
      </c>
      <c r="G85" s="1504">
        <v>0</v>
      </c>
      <c r="H85" s="1360">
        <f t="shared" si="10"/>
        <v>0</v>
      </c>
      <c r="I85" s="1504">
        <v>0</v>
      </c>
      <c r="J85" s="1360">
        <f t="shared" si="11"/>
        <v>0</v>
      </c>
      <c r="K85" s="1505"/>
      <c r="L85" s="1506">
        <v>0</v>
      </c>
      <c r="M85" s="1360">
        <f t="shared" si="12"/>
        <v>0</v>
      </c>
      <c r="N85" s="1361"/>
      <c r="O85" s="1496"/>
      <c r="P85" s="1360"/>
      <c r="Q85" s="1497"/>
      <c r="R85" s="453"/>
    </row>
    <row r="86" spans="1:18" ht="46.5" hidden="1" customHeight="1" x14ac:dyDescent="0.2">
      <c r="A86" s="1518"/>
      <c r="B86" s="1504">
        <v>0</v>
      </c>
      <c r="C86" s="1504">
        <v>0</v>
      </c>
      <c r="D86" s="1504">
        <v>0</v>
      </c>
      <c r="E86" s="1504">
        <v>0</v>
      </c>
      <c r="F86" s="1504">
        <v>0</v>
      </c>
      <c r="G86" s="1504">
        <v>0</v>
      </c>
      <c r="H86" s="1360">
        <f t="shared" si="10"/>
        <v>0</v>
      </c>
      <c r="I86" s="1504">
        <v>0</v>
      </c>
      <c r="J86" s="1360">
        <f t="shared" si="11"/>
        <v>0</v>
      </c>
      <c r="K86" s="1505"/>
      <c r="L86" s="1506">
        <v>0</v>
      </c>
      <c r="M86" s="1360">
        <f t="shared" si="12"/>
        <v>0</v>
      </c>
      <c r="N86" s="1361"/>
      <c r="O86" s="1496"/>
      <c r="P86" s="1360"/>
      <c r="Q86" s="1497"/>
      <c r="R86" s="453"/>
    </row>
    <row r="87" spans="1:18" ht="46.5" hidden="1" customHeight="1" x14ac:dyDescent="0.2">
      <c r="A87" s="1518"/>
      <c r="B87" s="1504">
        <v>0</v>
      </c>
      <c r="C87" s="1504">
        <v>0</v>
      </c>
      <c r="D87" s="1504">
        <v>0</v>
      </c>
      <c r="E87" s="1504">
        <v>0</v>
      </c>
      <c r="F87" s="1504">
        <v>0</v>
      </c>
      <c r="G87" s="1504">
        <v>0</v>
      </c>
      <c r="H87" s="1360">
        <f t="shared" si="10"/>
        <v>0</v>
      </c>
      <c r="I87" s="1504">
        <v>0</v>
      </c>
      <c r="J87" s="1360">
        <f t="shared" si="11"/>
        <v>0</v>
      </c>
      <c r="K87" s="1505"/>
      <c r="L87" s="1506">
        <v>0</v>
      </c>
      <c r="M87" s="1360">
        <f t="shared" si="12"/>
        <v>0</v>
      </c>
      <c r="N87" s="1361"/>
      <c r="O87" s="1496"/>
      <c r="P87" s="1360"/>
      <c r="Q87" s="1497"/>
      <c r="R87" s="453"/>
    </row>
    <row r="88" spans="1:18" ht="46.5" hidden="1" customHeight="1" x14ac:dyDescent="0.2">
      <c r="A88" s="1518"/>
      <c r="B88" s="1504">
        <v>0</v>
      </c>
      <c r="C88" s="1504">
        <v>0</v>
      </c>
      <c r="D88" s="1504">
        <v>0</v>
      </c>
      <c r="E88" s="1504">
        <v>0</v>
      </c>
      <c r="F88" s="1504">
        <v>0</v>
      </c>
      <c r="G88" s="1504">
        <v>0</v>
      </c>
      <c r="H88" s="1360">
        <f t="shared" si="10"/>
        <v>0</v>
      </c>
      <c r="I88" s="1504">
        <v>0</v>
      </c>
      <c r="J88" s="1360">
        <f t="shared" si="11"/>
        <v>0</v>
      </c>
      <c r="K88" s="1505"/>
      <c r="L88" s="1506">
        <v>0</v>
      </c>
      <c r="M88" s="1360">
        <f t="shared" si="12"/>
        <v>0</v>
      </c>
      <c r="N88" s="1361"/>
      <c r="O88" s="1496"/>
      <c r="P88" s="1360"/>
      <c r="Q88" s="1497"/>
      <c r="R88" s="453"/>
    </row>
    <row r="89" spans="1:18" ht="46.5" hidden="1" customHeight="1" x14ac:dyDescent="0.2">
      <c r="A89" s="1518"/>
      <c r="B89" s="1504">
        <v>0</v>
      </c>
      <c r="C89" s="1504">
        <v>0</v>
      </c>
      <c r="D89" s="1504">
        <v>0</v>
      </c>
      <c r="E89" s="1504">
        <v>0</v>
      </c>
      <c r="F89" s="1504">
        <v>0</v>
      </c>
      <c r="G89" s="1504">
        <v>0</v>
      </c>
      <c r="H89" s="1360">
        <f t="shared" si="10"/>
        <v>0</v>
      </c>
      <c r="I89" s="1504">
        <v>0</v>
      </c>
      <c r="J89" s="1360">
        <f t="shared" si="11"/>
        <v>0</v>
      </c>
      <c r="K89" s="1505"/>
      <c r="L89" s="1506">
        <v>0</v>
      </c>
      <c r="M89" s="1360">
        <f t="shared" si="12"/>
        <v>0</v>
      </c>
      <c r="N89" s="1361"/>
      <c r="O89" s="1496"/>
      <c r="P89" s="1360"/>
      <c r="Q89" s="1497"/>
      <c r="R89" s="453"/>
    </row>
    <row r="90" spans="1:18" ht="46.5" hidden="1" customHeight="1" x14ac:dyDescent="0.2">
      <c r="A90" s="1518"/>
      <c r="B90" s="1504">
        <v>0</v>
      </c>
      <c r="C90" s="1504">
        <v>0</v>
      </c>
      <c r="D90" s="1504">
        <v>0</v>
      </c>
      <c r="E90" s="1504">
        <v>0</v>
      </c>
      <c r="F90" s="1504">
        <v>0</v>
      </c>
      <c r="G90" s="1504">
        <v>0</v>
      </c>
      <c r="H90" s="1360">
        <f t="shared" si="10"/>
        <v>0</v>
      </c>
      <c r="I90" s="1504">
        <v>0</v>
      </c>
      <c r="J90" s="1360">
        <f t="shared" si="11"/>
        <v>0</v>
      </c>
      <c r="K90" s="1505"/>
      <c r="L90" s="1506">
        <v>0</v>
      </c>
      <c r="M90" s="1360">
        <f t="shared" si="12"/>
        <v>0</v>
      </c>
      <c r="N90" s="1361"/>
      <c r="O90" s="1496"/>
      <c r="P90" s="1360"/>
      <c r="Q90" s="1497"/>
      <c r="R90" s="453"/>
    </row>
    <row r="91" spans="1:18" ht="46.5" hidden="1" customHeight="1" x14ac:dyDescent="0.2">
      <c r="A91" s="1518"/>
      <c r="B91" s="1504">
        <v>0</v>
      </c>
      <c r="C91" s="1504">
        <v>0</v>
      </c>
      <c r="D91" s="1504">
        <v>0</v>
      </c>
      <c r="E91" s="1504">
        <v>0</v>
      </c>
      <c r="F91" s="1504">
        <v>0</v>
      </c>
      <c r="G91" s="1504">
        <v>0</v>
      </c>
      <c r="H91" s="1360">
        <f t="shared" si="10"/>
        <v>0</v>
      </c>
      <c r="I91" s="1504">
        <v>0</v>
      </c>
      <c r="J91" s="1360">
        <f t="shared" si="11"/>
        <v>0</v>
      </c>
      <c r="K91" s="1505"/>
      <c r="L91" s="1506">
        <v>0</v>
      </c>
      <c r="M91" s="1360">
        <f t="shared" si="12"/>
        <v>0</v>
      </c>
      <c r="N91" s="1361"/>
      <c r="O91" s="1496"/>
      <c r="P91" s="1360"/>
      <c r="Q91" s="1497"/>
      <c r="R91" s="453"/>
    </row>
    <row r="92" spans="1:18" ht="46.5" hidden="1" customHeight="1" x14ac:dyDescent="0.2">
      <c r="A92" s="1518"/>
      <c r="B92" s="1504">
        <v>0</v>
      </c>
      <c r="C92" s="1504">
        <v>0</v>
      </c>
      <c r="D92" s="1504">
        <v>0</v>
      </c>
      <c r="E92" s="1504">
        <v>0</v>
      </c>
      <c r="F92" s="1504">
        <v>0</v>
      </c>
      <c r="G92" s="1504">
        <v>0</v>
      </c>
      <c r="H92" s="1360">
        <f t="shared" si="10"/>
        <v>0</v>
      </c>
      <c r="I92" s="1504">
        <v>0</v>
      </c>
      <c r="J92" s="1360">
        <f t="shared" si="11"/>
        <v>0</v>
      </c>
      <c r="K92" s="1505"/>
      <c r="L92" s="1506">
        <v>0</v>
      </c>
      <c r="M92" s="1360">
        <f t="shared" si="12"/>
        <v>0</v>
      </c>
      <c r="N92" s="1361"/>
      <c r="O92" s="1496"/>
      <c r="P92" s="1360"/>
      <c r="Q92" s="1497"/>
      <c r="R92" s="453"/>
    </row>
    <row r="93" spans="1:18" ht="46.5" hidden="1" customHeight="1" x14ac:dyDescent="0.2">
      <c r="A93" s="1518"/>
      <c r="B93" s="1504">
        <v>0</v>
      </c>
      <c r="C93" s="1504">
        <v>0</v>
      </c>
      <c r="D93" s="1504">
        <v>0</v>
      </c>
      <c r="E93" s="1504">
        <v>0</v>
      </c>
      <c r="F93" s="1504">
        <v>0</v>
      </c>
      <c r="G93" s="1504">
        <v>0</v>
      </c>
      <c r="H93" s="1360">
        <f t="shared" si="10"/>
        <v>0</v>
      </c>
      <c r="I93" s="1504">
        <v>0</v>
      </c>
      <c r="J93" s="1360">
        <f t="shared" si="11"/>
        <v>0</v>
      </c>
      <c r="K93" s="1505"/>
      <c r="L93" s="1506">
        <v>0</v>
      </c>
      <c r="M93" s="1360">
        <f t="shared" si="12"/>
        <v>0</v>
      </c>
      <c r="N93" s="1361"/>
      <c r="O93" s="1496"/>
      <c r="P93" s="1360"/>
      <c r="Q93" s="1497"/>
      <c r="R93" s="453"/>
    </row>
    <row r="94" spans="1:18" ht="46.5" hidden="1" customHeight="1" x14ac:dyDescent="0.2">
      <c r="A94" s="1518"/>
      <c r="B94" s="1504">
        <v>0</v>
      </c>
      <c r="C94" s="1504">
        <v>0</v>
      </c>
      <c r="D94" s="1504">
        <v>0</v>
      </c>
      <c r="E94" s="1504">
        <v>0</v>
      </c>
      <c r="F94" s="1504">
        <v>0</v>
      </c>
      <c r="G94" s="1504">
        <v>0</v>
      </c>
      <c r="H94" s="1360">
        <f t="shared" si="10"/>
        <v>0</v>
      </c>
      <c r="I94" s="1504">
        <v>0</v>
      </c>
      <c r="J94" s="1360">
        <f t="shared" si="11"/>
        <v>0</v>
      </c>
      <c r="K94" s="1505"/>
      <c r="L94" s="1506">
        <v>0</v>
      </c>
      <c r="M94" s="1360">
        <f t="shared" si="12"/>
        <v>0</v>
      </c>
      <c r="N94" s="1361"/>
      <c r="O94" s="1496"/>
      <c r="P94" s="1360"/>
      <c r="Q94" s="1497"/>
      <c r="R94" s="453"/>
    </row>
    <row r="95" spans="1:18" ht="46.5" hidden="1" customHeight="1" x14ac:dyDescent="0.2">
      <c r="A95" s="1518"/>
      <c r="B95" s="1504">
        <v>0</v>
      </c>
      <c r="C95" s="1504">
        <v>0</v>
      </c>
      <c r="D95" s="1504">
        <v>0</v>
      </c>
      <c r="E95" s="1504">
        <v>0</v>
      </c>
      <c r="F95" s="1504">
        <v>0</v>
      </c>
      <c r="G95" s="1504">
        <v>0</v>
      </c>
      <c r="H95" s="1360">
        <f t="shared" si="10"/>
        <v>0</v>
      </c>
      <c r="I95" s="1504">
        <v>0</v>
      </c>
      <c r="J95" s="1360">
        <f t="shared" si="11"/>
        <v>0</v>
      </c>
      <c r="K95" s="1505"/>
      <c r="L95" s="1506">
        <v>0</v>
      </c>
      <c r="M95" s="1360">
        <f t="shared" si="12"/>
        <v>0</v>
      </c>
      <c r="N95" s="1361"/>
      <c r="O95" s="1496"/>
      <c r="P95" s="1360"/>
      <c r="Q95" s="1497"/>
      <c r="R95" s="453"/>
    </row>
    <row r="96" spans="1:18" ht="46.5" hidden="1" customHeight="1" x14ac:dyDescent="0.2">
      <c r="A96" s="1518"/>
      <c r="B96" s="1504">
        <v>0</v>
      </c>
      <c r="C96" s="1504">
        <v>0</v>
      </c>
      <c r="D96" s="1504">
        <v>0</v>
      </c>
      <c r="E96" s="1504">
        <v>0</v>
      </c>
      <c r="F96" s="1504">
        <v>0</v>
      </c>
      <c r="G96" s="1504">
        <v>0</v>
      </c>
      <c r="H96" s="1360">
        <f t="shared" si="10"/>
        <v>0</v>
      </c>
      <c r="I96" s="1504">
        <v>0</v>
      </c>
      <c r="J96" s="1360">
        <f t="shared" si="11"/>
        <v>0</v>
      </c>
      <c r="K96" s="1505"/>
      <c r="L96" s="1506">
        <v>0</v>
      </c>
      <c r="M96" s="1360">
        <f t="shared" si="12"/>
        <v>0</v>
      </c>
      <c r="N96" s="1361"/>
      <c r="O96" s="1496"/>
      <c r="P96" s="1360"/>
      <c r="Q96" s="1497"/>
      <c r="R96" s="453"/>
    </row>
    <row r="97" spans="1:18" ht="46.5" hidden="1" customHeight="1" x14ac:dyDescent="0.2">
      <c r="A97" s="1518"/>
      <c r="B97" s="1504">
        <v>0</v>
      </c>
      <c r="C97" s="1504">
        <v>0</v>
      </c>
      <c r="D97" s="1504">
        <v>0</v>
      </c>
      <c r="E97" s="1504">
        <v>0</v>
      </c>
      <c r="F97" s="1504">
        <v>0</v>
      </c>
      <c r="G97" s="1504">
        <v>0</v>
      </c>
      <c r="H97" s="1360">
        <f t="shared" si="10"/>
        <v>0</v>
      </c>
      <c r="I97" s="1504">
        <v>0</v>
      </c>
      <c r="J97" s="1360">
        <f t="shared" si="11"/>
        <v>0</v>
      </c>
      <c r="K97" s="1505"/>
      <c r="L97" s="1506">
        <v>0</v>
      </c>
      <c r="M97" s="1360">
        <f t="shared" si="12"/>
        <v>0</v>
      </c>
      <c r="N97" s="1361"/>
      <c r="O97" s="1496"/>
      <c r="P97" s="1360"/>
      <c r="Q97" s="1497"/>
      <c r="R97" s="453"/>
    </row>
    <row r="98" spans="1:18" ht="46.5" hidden="1" customHeight="1" x14ac:dyDescent="0.2">
      <c r="A98" s="1518"/>
      <c r="B98" s="1504">
        <v>0</v>
      </c>
      <c r="C98" s="1504">
        <v>0</v>
      </c>
      <c r="D98" s="1504">
        <v>0</v>
      </c>
      <c r="E98" s="1504">
        <v>0</v>
      </c>
      <c r="F98" s="1504">
        <v>0</v>
      </c>
      <c r="G98" s="1504">
        <v>0</v>
      </c>
      <c r="H98" s="1360">
        <f t="shared" si="10"/>
        <v>0</v>
      </c>
      <c r="I98" s="1504">
        <v>0</v>
      </c>
      <c r="J98" s="1360">
        <f t="shared" si="11"/>
        <v>0</v>
      </c>
      <c r="K98" s="1505"/>
      <c r="L98" s="1506">
        <v>0</v>
      </c>
      <c r="M98" s="1360">
        <f t="shared" si="12"/>
        <v>0</v>
      </c>
      <c r="N98" s="1361"/>
      <c r="O98" s="1496"/>
      <c r="P98" s="1360"/>
      <c r="Q98" s="1497"/>
      <c r="R98" s="453"/>
    </row>
    <row r="99" spans="1:18" ht="46.5" hidden="1" customHeight="1" x14ac:dyDescent="0.2">
      <c r="A99" s="1518"/>
      <c r="B99" s="1504">
        <v>0</v>
      </c>
      <c r="C99" s="1504">
        <v>0</v>
      </c>
      <c r="D99" s="1504">
        <v>0</v>
      </c>
      <c r="E99" s="1504">
        <v>0</v>
      </c>
      <c r="F99" s="1504">
        <v>0</v>
      </c>
      <c r="G99" s="1504">
        <v>0</v>
      </c>
      <c r="H99" s="1360">
        <f t="shared" si="10"/>
        <v>0</v>
      </c>
      <c r="I99" s="1504">
        <v>0</v>
      </c>
      <c r="J99" s="1360">
        <f t="shared" si="11"/>
        <v>0</v>
      </c>
      <c r="K99" s="1505"/>
      <c r="L99" s="1506">
        <v>0</v>
      </c>
      <c r="M99" s="1360">
        <f t="shared" si="12"/>
        <v>0</v>
      </c>
      <c r="N99" s="1361"/>
      <c r="O99" s="1496"/>
      <c r="P99" s="1360"/>
      <c r="Q99" s="1497"/>
      <c r="R99" s="453"/>
    </row>
    <row r="100" spans="1:18" ht="46.5" hidden="1" customHeight="1" x14ac:dyDescent="0.2">
      <c r="A100" s="1518"/>
      <c r="B100" s="1504">
        <v>0</v>
      </c>
      <c r="C100" s="1504">
        <v>0</v>
      </c>
      <c r="D100" s="1504">
        <v>0</v>
      </c>
      <c r="E100" s="1504">
        <v>0</v>
      </c>
      <c r="F100" s="1504">
        <v>0</v>
      </c>
      <c r="G100" s="1504">
        <v>0</v>
      </c>
      <c r="H100" s="1360">
        <f t="shared" si="10"/>
        <v>0</v>
      </c>
      <c r="I100" s="1504">
        <v>0</v>
      </c>
      <c r="J100" s="1360">
        <f t="shared" si="11"/>
        <v>0</v>
      </c>
      <c r="K100" s="1505"/>
      <c r="L100" s="1506">
        <v>0</v>
      </c>
      <c r="M100" s="1360">
        <f t="shared" si="12"/>
        <v>0</v>
      </c>
      <c r="N100" s="1361"/>
      <c r="O100" s="1496"/>
      <c r="P100" s="1360"/>
      <c r="Q100" s="1497"/>
      <c r="R100" s="453"/>
    </row>
    <row r="101" spans="1:18" ht="46.5" hidden="1" customHeight="1" x14ac:dyDescent="0.2">
      <c r="A101" s="1518"/>
      <c r="B101" s="1504">
        <v>0</v>
      </c>
      <c r="C101" s="1504">
        <v>0</v>
      </c>
      <c r="D101" s="1504">
        <v>0</v>
      </c>
      <c r="E101" s="1504">
        <v>0</v>
      </c>
      <c r="F101" s="1504">
        <v>0</v>
      </c>
      <c r="G101" s="1504">
        <v>0</v>
      </c>
      <c r="H101" s="1360">
        <f t="shared" si="10"/>
        <v>0</v>
      </c>
      <c r="I101" s="1504">
        <v>0</v>
      </c>
      <c r="J101" s="1360">
        <f t="shared" si="11"/>
        <v>0</v>
      </c>
      <c r="K101" s="1505"/>
      <c r="L101" s="1506">
        <v>0</v>
      </c>
      <c r="M101" s="1360">
        <f t="shared" si="12"/>
        <v>0</v>
      </c>
      <c r="N101" s="1361"/>
      <c r="O101" s="1496"/>
      <c r="P101" s="1360"/>
      <c r="Q101" s="1497"/>
      <c r="R101" s="453"/>
    </row>
    <row r="102" spans="1:18" ht="46.5" hidden="1" customHeight="1" x14ac:dyDescent="0.2">
      <c r="A102" s="1518"/>
      <c r="B102" s="1504">
        <v>0</v>
      </c>
      <c r="C102" s="1504">
        <v>0</v>
      </c>
      <c r="D102" s="1504">
        <v>0</v>
      </c>
      <c r="E102" s="1504">
        <v>0</v>
      </c>
      <c r="F102" s="1504">
        <v>0</v>
      </c>
      <c r="G102" s="1504">
        <v>0</v>
      </c>
      <c r="H102" s="1360">
        <f t="shared" si="10"/>
        <v>0</v>
      </c>
      <c r="I102" s="1504">
        <v>0</v>
      </c>
      <c r="J102" s="1360">
        <f t="shared" si="11"/>
        <v>0</v>
      </c>
      <c r="K102" s="1505"/>
      <c r="L102" s="1506">
        <v>0</v>
      </c>
      <c r="M102" s="1360">
        <f t="shared" si="12"/>
        <v>0</v>
      </c>
      <c r="N102" s="1361"/>
      <c r="O102" s="1496"/>
      <c r="P102" s="1360"/>
      <c r="Q102" s="1497"/>
      <c r="R102" s="453"/>
    </row>
    <row r="103" spans="1:18" ht="46.5" hidden="1" customHeight="1" x14ac:dyDescent="0.2">
      <c r="A103" s="1518"/>
      <c r="B103" s="1504">
        <v>0</v>
      </c>
      <c r="C103" s="1504">
        <v>0</v>
      </c>
      <c r="D103" s="1504">
        <v>0</v>
      </c>
      <c r="E103" s="1504">
        <v>0</v>
      </c>
      <c r="F103" s="1504">
        <v>0</v>
      </c>
      <c r="G103" s="1504">
        <v>0</v>
      </c>
      <c r="H103" s="1360">
        <f t="shared" si="10"/>
        <v>0</v>
      </c>
      <c r="I103" s="1504">
        <v>0</v>
      </c>
      <c r="J103" s="1360">
        <f t="shared" si="11"/>
        <v>0</v>
      </c>
      <c r="K103" s="1505"/>
      <c r="L103" s="1506">
        <v>0</v>
      </c>
      <c r="M103" s="1360">
        <f t="shared" si="12"/>
        <v>0</v>
      </c>
      <c r="N103" s="1361"/>
      <c r="O103" s="1496"/>
      <c r="P103" s="1360"/>
      <c r="Q103" s="1497"/>
      <c r="R103" s="453"/>
    </row>
    <row r="104" spans="1:18" ht="46.5" hidden="1" customHeight="1" x14ac:dyDescent="0.2">
      <c r="A104" s="1518"/>
      <c r="B104" s="1504">
        <v>0</v>
      </c>
      <c r="C104" s="1504">
        <v>0</v>
      </c>
      <c r="D104" s="1504">
        <v>0</v>
      </c>
      <c r="E104" s="1504">
        <v>0</v>
      </c>
      <c r="F104" s="1504">
        <v>0</v>
      </c>
      <c r="G104" s="1504">
        <v>0</v>
      </c>
      <c r="H104" s="1360">
        <f t="shared" si="10"/>
        <v>0</v>
      </c>
      <c r="I104" s="1504">
        <v>0</v>
      </c>
      <c r="J104" s="1360">
        <f t="shared" si="11"/>
        <v>0</v>
      </c>
      <c r="K104" s="1505"/>
      <c r="L104" s="1506">
        <v>0</v>
      </c>
      <c r="M104" s="1360">
        <f t="shared" si="12"/>
        <v>0</v>
      </c>
      <c r="N104" s="1361"/>
      <c r="O104" s="1496"/>
      <c r="P104" s="1360"/>
      <c r="Q104" s="1497"/>
      <c r="R104" s="453"/>
    </row>
    <row r="105" spans="1:18" ht="46.5" hidden="1" customHeight="1" x14ac:dyDescent="0.2">
      <c r="A105" s="1518"/>
      <c r="B105" s="1504">
        <v>0</v>
      </c>
      <c r="C105" s="1504">
        <v>0</v>
      </c>
      <c r="D105" s="1504">
        <v>0</v>
      </c>
      <c r="E105" s="1504">
        <v>0</v>
      </c>
      <c r="F105" s="1504">
        <v>0</v>
      </c>
      <c r="G105" s="1504">
        <v>0</v>
      </c>
      <c r="H105" s="1360">
        <f t="shared" si="10"/>
        <v>0</v>
      </c>
      <c r="I105" s="1504">
        <v>0</v>
      </c>
      <c r="J105" s="1360">
        <f t="shared" si="11"/>
        <v>0</v>
      </c>
      <c r="K105" s="1505"/>
      <c r="L105" s="1506">
        <v>0</v>
      </c>
      <c r="M105" s="1360">
        <f t="shared" si="12"/>
        <v>0</v>
      </c>
      <c r="N105" s="1361"/>
      <c r="O105" s="1496"/>
      <c r="P105" s="1360"/>
      <c r="Q105" s="1497"/>
      <c r="R105" s="453"/>
    </row>
    <row r="106" spans="1:18" ht="46.5" hidden="1" customHeight="1" x14ac:dyDescent="0.2">
      <c r="A106" s="1518"/>
      <c r="B106" s="1504">
        <v>0</v>
      </c>
      <c r="C106" s="1504">
        <v>0</v>
      </c>
      <c r="D106" s="1504">
        <v>0</v>
      </c>
      <c r="E106" s="1504">
        <v>0</v>
      </c>
      <c r="F106" s="1504">
        <v>0</v>
      </c>
      <c r="G106" s="1504">
        <v>0</v>
      </c>
      <c r="H106" s="1360">
        <f t="shared" si="10"/>
        <v>0</v>
      </c>
      <c r="I106" s="1504">
        <v>0</v>
      </c>
      <c r="J106" s="1360">
        <f t="shared" si="11"/>
        <v>0</v>
      </c>
      <c r="K106" s="1505"/>
      <c r="L106" s="1506">
        <v>0</v>
      </c>
      <c r="M106" s="1360">
        <f t="shared" si="12"/>
        <v>0</v>
      </c>
      <c r="N106" s="1361"/>
      <c r="O106" s="1496"/>
      <c r="P106" s="1360"/>
      <c r="Q106" s="1497"/>
      <c r="R106" s="453"/>
    </row>
    <row r="107" spans="1:18" ht="46.5" hidden="1" customHeight="1" x14ac:dyDescent="0.2">
      <c r="A107" s="1518"/>
      <c r="B107" s="1504">
        <v>0</v>
      </c>
      <c r="C107" s="1504">
        <v>0</v>
      </c>
      <c r="D107" s="1504">
        <v>0</v>
      </c>
      <c r="E107" s="1504">
        <v>0</v>
      </c>
      <c r="F107" s="1504">
        <v>0</v>
      </c>
      <c r="G107" s="1504">
        <v>0</v>
      </c>
      <c r="H107" s="1360">
        <f t="shared" si="10"/>
        <v>0</v>
      </c>
      <c r="I107" s="1504">
        <v>0</v>
      </c>
      <c r="J107" s="1360">
        <f t="shared" si="11"/>
        <v>0</v>
      </c>
      <c r="K107" s="1505"/>
      <c r="L107" s="1506">
        <v>0</v>
      </c>
      <c r="M107" s="1360">
        <f t="shared" si="12"/>
        <v>0</v>
      </c>
      <c r="N107" s="1361"/>
      <c r="O107" s="1496"/>
      <c r="P107" s="1360"/>
      <c r="Q107" s="1497"/>
      <c r="R107" s="453"/>
    </row>
    <row r="108" spans="1:18" ht="46.5" hidden="1" customHeight="1" x14ac:dyDescent="0.2">
      <c r="A108" s="1518"/>
      <c r="B108" s="1504">
        <v>0</v>
      </c>
      <c r="C108" s="1504">
        <v>0</v>
      </c>
      <c r="D108" s="1504">
        <v>0</v>
      </c>
      <c r="E108" s="1504">
        <v>0</v>
      </c>
      <c r="F108" s="1504">
        <v>0</v>
      </c>
      <c r="G108" s="1504">
        <v>0</v>
      </c>
      <c r="H108" s="1360">
        <f t="shared" si="10"/>
        <v>0</v>
      </c>
      <c r="I108" s="1504">
        <v>0</v>
      </c>
      <c r="J108" s="1360">
        <f t="shared" si="11"/>
        <v>0</v>
      </c>
      <c r="K108" s="1505"/>
      <c r="L108" s="1506">
        <v>0</v>
      </c>
      <c r="M108" s="1360">
        <f t="shared" si="12"/>
        <v>0</v>
      </c>
      <c r="N108" s="1361"/>
      <c r="O108" s="1496"/>
      <c r="P108" s="1360"/>
      <c r="Q108" s="1497"/>
      <c r="R108" s="453"/>
    </row>
    <row r="109" spans="1:18" ht="46.5" hidden="1" customHeight="1" x14ac:dyDescent="0.2">
      <c r="A109" s="1518"/>
      <c r="B109" s="1504">
        <v>0</v>
      </c>
      <c r="C109" s="1504">
        <v>0</v>
      </c>
      <c r="D109" s="1504">
        <v>0</v>
      </c>
      <c r="E109" s="1504">
        <v>0</v>
      </c>
      <c r="F109" s="1504">
        <v>0</v>
      </c>
      <c r="G109" s="1504">
        <v>0</v>
      </c>
      <c r="H109" s="1360">
        <f t="shared" si="10"/>
        <v>0</v>
      </c>
      <c r="I109" s="1504">
        <v>0</v>
      </c>
      <c r="J109" s="1360">
        <f t="shared" si="11"/>
        <v>0</v>
      </c>
      <c r="K109" s="1505"/>
      <c r="L109" s="1506">
        <v>0</v>
      </c>
      <c r="M109" s="1360">
        <f t="shared" si="12"/>
        <v>0</v>
      </c>
      <c r="N109" s="1361"/>
      <c r="O109" s="1496"/>
      <c r="P109" s="1360"/>
      <c r="Q109" s="1497"/>
      <c r="R109" s="453"/>
    </row>
    <row r="110" spans="1:18" ht="46.5" hidden="1" customHeight="1" x14ac:dyDescent="0.2">
      <c r="A110" s="1518"/>
      <c r="B110" s="1504">
        <v>0</v>
      </c>
      <c r="C110" s="1504">
        <v>0</v>
      </c>
      <c r="D110" s="1504">
        <v>0</v>
      </c>
      <c r="E110" s="1504">
        <v>0</v>
      </c>
      <c r="F110" s="1504">
        <v>0</v>
      </c>
      <c r="G110" s="1504">
        <v>0</v>
      </c>
      <c r="H110" s="1360">
        <f t="shared" si="10"/>
        <v>0</v>
      </c>
      <c r="I110" s="1504">
        <v>0</v>
      </c>
      <c r="J110" s="1360">
        <f t="shared" si="11"/>
        <v>0</v>
      </c>
      <c r="K110" s="1505"/>
      <c r="L110" s="1506">
        <v>0</v>
      </c>
      <c r="M110" s="1360">
        <f t="shared" si="12"/>
        <v>0</v>
      </c>
      <c r="N110" s="1361"/>
      <c r="O110" s="1496"/>
      <c r="P110" s="1360"/>
      <c r="Q110" s="1497"/>
      <c r="R110" s="453"/>
    </row>
    <row r="111" spans="1:18" ht="46.5" hidden="1" customHeight="1" x14ac:dyDescent="0.2">
      <c r="A111" s="1518"/>
      <c r="B111" s="1504">
        <v>0</v>
      </c>
      <c r="C111" s="1504">
        <v>0</v>
      </c>
      <c r="D111" s="1504">
        <v>0</v>
      </c>
      <c r="E111" s="1504">
        <v>0</v>
      </c>
      <c r="F111" s="1504">
        <v>0</v>
      </c>
      <c r="G111" s="1504">
        <v>0</v>
      </c>
      <c r="H111" s="1360">
        <f t="shared" si="10"/>
        <v>0</v>
      </c>
      <c r="I111" s="1504">
        <v>0</v>
      </c>
      <c r="J111" s="1360">
        <f t="shared" si="11"/>
        <v>0</v>
      </c>
      <c r="K111" s="1505"/>
      <c r="L111" s="1506">
        <v>0</v>
      </c>
      <c r="M111" s="1360">
        <f t="shared" si="12"/>
        <v>0</v>
      </c>
      <c r="N111" s="1361"/>
      <c r="O111" s="1496"/>
      <c r="P111" s="1360"/>
      <c r="Q111" s="1497"/>
      <c r="R111" s="453"/>
    </row>
    <row r="112" spans="1:18" ht="46.5" hidden="1" customHeight="1" x14ac:dyDescent="0.2">
      <c r="A112" s="1518"/>
      <c r="B112" s="1504">
        <v>0</v>
      </c>
      <c r="C112" s="1504">
        <v>0</v>
      </c>
      <c r="D112" s="1504">
        <v>0</v>
      </c>
      <c r="E112" s="1504">
        <v>0</v>
      </c>
      <c r="F112" s="1504">
        <v>0</v>
      </c>
      <c r="G112" s="1504">
        <v>0</v>
      </c>
      <c r="H112" s="1360">
        <f t="shared" si="10"/>
        <v>0</v>
      </c>
      <c r="I112" s="1504">
        <v>0</v>
      </c>
      <c r="J112" s="1360">
        <f t="shared" si="11"/>
        <v>0</v>
      </c>
      <c r="K112" s="1505"/>
      <c r="L112" s="1506">
        <v>0</v>
      </c>
      <c r="M112" s="1360">
        <f t="shared" si="12"/>
        <v>0</v>
      </c>
      <c r="N112" s="1361"/>
      <c r="O112" s="1496"/>
      <c r="P112" s="1360"/>
      <c r="Q112" s="1497"/>
      <c r="R112" s="453"/>
    </row>
    <row r="113" spans="1:18" ht="46.5" hidden="1" customHeight="1" x14ac:dyDescent="0.2">
      <c r="A113" s="1518"/>
      <c r="B113" s="1504">
        <v>0</v>
      </c>
      <c r="C113" s="1504">
        <v>0</v>
      </c>
      <c r="D113" s="1504">
        <v>0</v>
      </c>
      <c r="E113" s="1504">
        <v>0</v>
      </c>
      <c r="F113" s="1504">
        <v>0</v>
      </c>
      <c r="G113" s="1504">
        <v>0</v>
      </c>
      <c r="H113" s="1360">
        <f t="shared" si="10"/>
        <v>0</v>
      </c>
      <c r="I113" s="1504">
        <v>0</v>
      </c>
      <c r="J113" s="1360">
        <f t="shared" si="11"/>
        <v>0</v>
      </c>
      <c r="K113" s="1505"/>
      <c r="L113" s="1506">
        <v>0</v>
      </c>
      <c r="M113" s="1360">
        <f t="shared" si="12"/>
        <v>0</v>
      </c>
      <c r="N113" s="1361"/>
      <c r="O113" s="1496"/>
      <c r="P113" s="1360"/>
      <c r="Q113" s="1497"/>
      <c r="R113" s="453"/>
    </row>
    <row r="114" spans="1:18" ht="46.5" hidden="1" customHeight="1" x14ac:dyDescent="0.2">
      <c r="A114" s="1518"/>
      <c r="B114" s="1504">
        <v>0</v>
      </c>
      <c r="C114" s="1504">
        <v>0</v>
      </c>
      <c r="D114" s="1504">
        <v>0</v>
      </c>
      <c r="E114" s="1504">
        <v>0</v>
      </c>
      <c r="F114" s="1504">
        <v>0</v>
      </c>
      <c r="G114" s="1504">
        <v>0</v>
      </c>
      <c r="H114" s="1360">
        <f t="shared" si="10"/>
        <v>0</v>
      </c>
      <c r="I114" s="1504">
        <v>0</v>
      </c>
      <c r="J114" s="1360">
        <f t="shared" si="11"/>
        <v>0</v>
      </c>
      <c r="K114" s="1505"/>
      <c r="L114" s="1506">
        <v>0</v>
      </c>
      <c r="M114" s="1360">
        <f t="shared" si="12"/>
        <v>0</v>
      </c>
      <c r="N114" s="1361"/>
      <c r="O114" s="1496"/>
      <c r="P114" s="1360"/>
      <c r="Q114" s="1497"/>
      <c r="R114" s="453"/>
    </row>
    <row r="115" spans="1:18" ht="46.5" hidden="1" customHeight="1" x14ac:dyDescent="0.2">
      <c r="A115" s="1518"/>
      <c r="B115" s="1504">
        <v>0</v>
      </c>
      <c r="C115" s="1504">
        <v>0</v>
      </c>
      <c r="D115" s="1504">
        <v>0</v>
      </c>
      <c r="E115" s="1504">
        <v>0</v>
      </c>
      <c r="F115" s="1504">
        <v>0</v>
      </c>
      <c r="G115" s="1504">
        <v>0</v>
      </c>
      <c r="H115" s="1360">
        <f t="shared" si="10"/>
        <v>0</v>
      </c>
      <c r="I115" s="1504">
        <v>0</v>
      </c>
      <c r="J115" s="1360">
        <f t="shared" si="11"/>
        <v>0</v>
      </c>
      <c r="K115" s="1505"/>
      <c r="L115" s="1506">
        <v>0</v>
      </c>
      <c r="M115" s="1360">
        <f t="shared" si="12"/>
        <v>0</v>
      </c>
      <c r="N115" s="1361"/>
      <c r="O115" s="1496"/>
      <c r="P115" s="1360"/>
      <c r="Q115" s="1497"/>
      <c r="R115" s="453"/>
    </row>
    <row r="116" spans="1:18" ht="46.5" hidden="1" customHeight="1" x14ac:dyDescent="0.2">
      <c r="A116" s="1518"/>
      <c r="B116" s="1504">
        <v>0</v>
      </c>
      <c r="C116" s="1504">
        <v>0</v>
      </c>
      <c r="D116" s="1504">
        <v>0</v>
      </c>
      <c r="E116" s="1504">
        <v>0</v>
      </c>
      <c r="F116" s="1504">
        <v>0</v>
      </c>
      <c r="G116" s="1504">
        <v>0</v>
      </c>
      <c r="H116" s="1360">
        <f t="shared" si="10"/>
        <v>0</v>
      </c>
      <c r="I116" s="1504">
        <v>0</v>
      </c>
      <c r="J116" s="1360">
        <f t="shared" si="11"/>
        <v>0</v>
      </c>
      <c r="K116" s="1505"/>
      <c r="L116" s="1506">
        <v>0</v>
      </c>
      <c r="M116" s="1360">
        <f t="shared" si="12"/>
        <v>0</v>
      </c>
      <c r="N116" s="1361"/>
      <c r="O116" s="1496"/>
      <c r="P116" s="1360"/>
      <c r="Q116" s="1497"/>
      <c r="R116" s="453"/>
    </row>
    <row r="117" spans="1:18" ht="46.5" hidden="1" customHeight="1" x14ac:dyDescent="0.2">
      <c r="A117" s="1518"/>
      <c r="B117" s="1504">
        <v>0</v>
      </c>
      <c r="C117" s="1504">
        <v>0</v>
      </c>
      <c r="D117" s="1504">
        <v>0</v>
      </c>
      <c r="E117" s="1504">
        <v>0</v>
      </c>
      <c r="F117" s="1504">
        <v>0</v>
      </c>
      <c r="G117" s="1504">
        <v>0</v>
      </c>
      <c r="H117" s="1360">
        <f t="shared" si="10"/>
        <v>0</v>
      </c>
      <c r="I117" s="1504">
        <v>0</v>
      </c>
      <c r="J117" s="1360">
        <f t="shared" si="11"/>
        <v>0</v>
      </c>
      <c r="K117" s="1505"/>
      <c r="L117" s="1506">
        <v>0</v>
      </c>
      <c r="M117" s="1360">
        <f t="shared" si="12"/>
        <v>0</v>
      </c>
      <c r="N117" s="1361"/>
      <c r="O117" s="1496"/>
      <c r="P117" s="1360"/>
      <c r="Q117" s="1497"/>
      <c r="R117" s="453"/>
    </row>
    <row r="118" spans="1:18" ht="46.5" hidden="1" customHeight="1" x14ac:dyDescent="0.2">
      <c r="A118" s="1518"/>
      <c r="B118" s="1504">
        <v>0</v>
      </c>
      <c r="C118" s="1504">
        <v>0</v>
      </c>
      <c r="D118" s="1504">
        <v>0</v>
      </c>
      <c r="E118" s="1504">
        <v>0</v>
      </c>
      <c r="F118" s="1504">
        <v>0</v>
      </c>
      <c r="G118" s="1504">
        <v>0</v>
      </c>
      <c r="H118" s="1360">
        <f t="shared" si="10"/>
        <v>0</v>
      </c>
      <c r="I118" s="1504">
        <v>0</v>
      </c>
      <c r="J118" s="1360">
        <f t="shared" si="11"/>
        <v>0</v>
      </c>
      <c r="K118" s="1505"/>
      <c r="L118" s="1506">
        <v>0</v>
      </c>
      <c r="M118" s="1360">
        <f t="shared" si="12"/>
        <v>0</v>
      </c>
      <c r="N118" s="1361"/>
      <c r="O118" s="1496"/>
      <c r="P118" s="1360"/>
      <c r="Q118" s="1497"/>
      <c r="R118" s="453"/>
    </row>
    <row r="119" spans="1:18" ht="46.5" hidden="1" customHeight="1" x14ac:dyDescent="0.2">
      <c r="A119" s="1518"/>
      <c r="B119" s="1504">
        <v>0</v>
      </c>
      <c r="C119" s="1504">
        <v>0</v>
      </c>
      <c r="D119" s="1504">
        <v>0</v>
      </c>
      <c r="E119" s="1504">
        <v>0</v>
      </c>
      <c r="F119" s="1504">
        <v>0</v>
      </c>
      <c r="G119" s="1504">
        <v>0</v>
      </c>
      <c r="H119" s="1360">
        <f t="shared" si="10"/>
        <v>0</v>
      </c>
      <c r="I119" s="1504">
        <v>0</v>
      </c>
      <c r="J119" s="1360">
        <f t="shared" si="11"/>
        <v>0</v>
      </c>
      <c r="K119" s="1505"/>
      <c r="L119" s="1506">
        <v>0</v>
      </c>
      <c r="M119" s="1360">
        <f t="shared" si="12"/>
        <v>0</v>
      </c>
      <c r="N119" s="1361"/>
      <c r="O119" s="1496"/>
      <c r="P119" s="1360"/>
      <c r="Q119" s="1497"/>
      <c r="R119" s="453"/>
    </row>
    <row r="120" spans="1:18" ht="46.5" hidden="1" customHeight="1" x14ac:dyDescent="0.2">
      <c r="A120" s="1518"/>
      <c r="B120" s="1504">
        <v>0</v>
      </c>
      <c r="C120" s="1504">
        <v>0</v>
      </c>
      <c r="D120" s="1504">
        <v>0</v>
      </c>
      <c r="E120" s="1504">
        <v>0</v>
      </c>
      <c r="F120" s="1504">
        <v>0</v>
      </c>
      <c r="G120" s="1504">
        <v>0</v>
      </c>
      <c r="H120" s="1360">
        <f t="shared" si="10"/>
        <v>0</v>
      </c>
      <c r="I120" s="1504">
        <v>0</v>
      </c>
      <c r="J120" s="1360">
        <f t="shared" si="11"/>
        <v>0</v>
      </c>
      <c r="K120" s="1505"/>
      <c r="L120" s="1506">
        <v>0</v>
      </c>
      <c r="M120" s="1360">
        <f t="shared" si="12"/>
        <v>0</v>
      </c>
      <c r="N120" s="1361"/>
      <c r="O120" s="1496"/>
      <c r="P120" s="1360"/>
      <c r="Q120" s="1497"/>
      <c r="R120" s="453"/>
    </row>
    <row r="121" spans="1:18" ht="46.5" hidden="1" customHeight="1" x14ac:dyDescent="0.2">
      <c r="A121" s="1518"/>
      <c r="B121" s="1504">
        <v>0</v>
      </c>
      <c r="C121" s="1504">
        <v>0</v>
      </c>
      <c r="D121" s="1504">
        <v>0</v>
      </c>
      <c r="E121" s="1504">
        <v>0</v>
      </c>
      <c r="F121" s="1504">
        <v>0</v>
      </c>
      <c r="G121" s="1504">
        <v>0</v>
      </c>
      <c r="H121" s="1360">
        <f t="shared" ref="H121:H138" si="13">+C121+D121+E121-F121-G121</f>
        <v>0</v>
      </c>
      <c r="I121" s="1504">
        <v>0</v>
      </c>
      <c r="J121" s="1360">
        <f t="shared" si="11"/>
        <v>0</v>
      </c>
      <c r="K121" s="1505"/>
      <c r="L121" s="1506">
        <v>0</v>
      </c>
      <c r="M121" s="1360">
        <f t="shared" si="12"/>
        <v>0</v>
      </c>
      <c r="N121" s="1361"/>
      <c r="O121" s="1496"/>
      <c r="P121" s="1360"/>
      <c r="Q121" s="1497"/>
      <c r="R121" s="453"/>
    </row>
    <row r="122" spans="1:18" ht="46.5" hidden="1" customHeight="1" x14ac:dyDescent="0.2">
      <c r="A122" s="1518"/>
      <c r="B122" s="1504">
        <v>0</v>
      </c>
      <c r="C122" s="1504">
        <v>0</v>
      </c>
      <c r="D122" s="1504">
        <v>0</v>
      </c>
      <c r="E122" s="1504">
        <v>0</v>
      </c>
      <c r="F122" s="1504">
        <v>0</v>
      </c>
      <c r="G122" s="1504">
        <v>0</v>
      </c>
      <c r="H122" s="1360">
        <f t="shared" si="13"/>
        <v>0</v>
      </c>
      <c r="I122" s="1504">
        <v>0</v>
      </c>
      <c r="J122" s="1360">
        <f t="shared" si="11"/>
        <v>0</v>
      </c>
      <c r="K122" s="1505"/>
      <c r="L122" s="1506">
        <v>0</v>
      </c>
      <c r="M122" s="1360">
        <f t="shared" si="12"/>
        <v>0</v>
      </c>
      <c r="N122" s="1361"/>
      <c r="O122" s="1496"/>
      <c r="P122" s="1360"/>
      <c r="Q122" s="1497"/>
      <c r="R122" s="453"/>
    </row>
    <row r="123" spans="1:18" ht="46.5" hidden="1" customHeight="1" x14ac:dyDescent="0.2">
      <c r="A123" s="1518"/>
      <c r="B123" s="1504">
        <v>0</v>
      </c>
      <c r="C123" s="1504">
        <v>0</v>
      </c>
      <c r="D123" s="1504">
        <v>0</v>
      </c>
      <c r="E123" s="1504">
        <v>0</v>
      </c>
      <c r="F123" s="1504">
        <v>0</v>
      </c>
      <c r="G123" s="1504">
        <v>0</v>
      </c>
      <c r="H123" s="1360">
        <f t="shared" si="13"/>
        <v>0</v>
      </c>
      <c r="I123" s="1504">
        <v>0</v>
      </c>
      <c r="J123" s="1360">
        <f t="shared" ref="J123:J138" si="14">+I123-H123</f>
        <v>0</v>
      </c>
      <c r="K123" s="1505"/>
      <c r="L123" s="1506">
        <v>0</v>
      </c>
      <c r="M123" s="1360">
        <f t="shared" ref="M123:M138" si="15">I123+L123</f>
        <v>0</v>
      </c>
      <c r="N123" s="1361"/>
      <c r="O123" s="1496"/>
      <c r="P123" s="1360"/>
      <c r="Q123" s="1497"/>
      <c r="R123" s="453"/>
    </row>
    <row r="124" spans="1:18" ht="46.5" hidden="1" customHeight="1" x14ac:dyDescent="0.2">
      <c r="A124" s="1518"/>
      <c r="B124" s="1504">
        <v>0</v>
      </c>
      <c r="C124" s="1504">
        <v>0</v>
      </c>
      <c r="D124" s="1504">
        <v>0</v>
      </c>
      <c r="E124" s="1504">
        <v>0</v>
      </c>
      <c r="F124" s="1504">
        <v>0</v>
      </c>
      <c r="G124" s="1504">
        <v>0</v>
      </c>
      <c r="H124" s="1360">
        <f t="shared" si="13"/>
        <v>0</v>
      </c>
      <c r="I124" s="1504">
        <v>0</v>
      </c>
      <c r="J124" s="1360">
        <f t="shared" si="14"/>
        <v>0</v>
      </c>
      <c r="K124" s="1505"/>
      <c r="L124" s="1506">
        <v>0</v>
      </c>
      <c r="M124" s="1360">
        <f t="shared" si="15"/>
        <v>0</v>
      </c>
      <c r="N124" s="1361"/>
      <c r="O124" s="1496"/>
      <c r="P124" s="1360"/>
      <c r="Q124" s="1497"/>
      <c r="R124" s="453"/>
    </row>
    <row r="125" spans="1:18" ht="46.5" hidden="1" customHeight="1" x14ac:dyDescent="0.2">
      <c r="A125" s="1518"/>
      <c r="B125" s="1504">
        <v>0</v>
      </c>
      <c r="C125" s="1504">
        <v>0</v>
      </c>
      <c r="D125" s="1504">
        <v>0</v>
      </c>
      <c r="E125" s="1504">
        <v>0</v>
      </c>
      <c r="F125" s="1504">
        <v>0</v>
      </c>
      <c r="G125" s="1504">
        <v>0</v>
      </c>
      <c r="H125" s="1360">
        <f t="shared" si="13"/>
        <v>0</v>
      </c>
      <c r="I125" s="1504">
        <v>0</v>
      </c>
      <c r="J125" s="1360">
        <f t="shared" si="14"/>
        <v>0</v>
      </c>
      <c r="K125" s="1505"/>
      <c r="L125" s="1506">
        <v>0</v>
      </c>
      <c r="M125" s="1360">
        <f t="shared" si="15"/>
        <v>0</v>
      </c>
      <c r="N125" s="1361"/>
      <c r="O125" s="1496"/>
      <c r="P125" s="1360"/>
      <c r="Q125" s="1497"/>
      <c r="R125" s="453"/>
    </row>
    <row r="126" spans="1:18" ht="46.5" hidden="1" customHeight="1" x14ac:dyDescent="0.2">
      <c r="A126" s="1518"/>
      <c r="B126" s="1504">
        <v>0</v>
      </c>
      <c r="C126" s="1504">
        <v>0</v>
      </c>
      <c r="D126" s="1504">
        <v>0</v>
      </c>
      <c r="E126" s="1504">
        <v>0</v>
      </c>
      <c r="F126" s="1504">
        <v>0</v>
      </c>
      <c r="G126" s="1504">
        <v>0</v>
      </c>
      <c r="H126" s="1360">
        <f t="shared" si="13"/>
        <v>0</v>
      </c>
      <c r="I126" s="1504">
        <v>0</v>
      </c>
      <c r="J126" s="1360">
        <f t="shared" si="14"/>
        <v>0</v>
      </c>
      <c r="K126" s="1505"/>
      <c r="L126" s="1506">
        <v>0</v>
      </c>
      <c r="M126" s="1360">
        <f t="shared" si="15"/>
        <v>0</v>
      </c>
      <c r="N126" s="1361"/>
      <c r="O126" s="1496"/>
      <c r="P126" s="1360"/>
      <c r="Q126" s="1497"/>
      <c r="R126" s="453"/>
    </row>
    <row r="127" spans="1:18" ht="46.5" hidden="1" customHeight="1" x14ac:dyDescent="0.2">
      <c r="A127" s="1518"/>
      <c r="B127" s="1504">
        <v>0</v>
      </c>
      <c r="C127" s="1504">
        <v>0</v>
      </c>
      <c r="D127" s="1504">
        <v>0</v>
      </c>
      <c r="E127" s="1504">
        <v>0</v>
      </c>
      <c r="F127" s="1504">
        <v>0</v>
      </c>
      <c r="G127" s="1504">
        <v>0</v>
      </c>
      <c r="H127" s="1360">
        <f t="shared" si="13"/>
        <v>0</v>
      </c>
      <c r="I127" s="1504">
        <v>0</v>
      </c>
      <c r="J127" s="1360">
        <f t="shared" si="14"/>
        <v>0</v>
      </c>
      <c r="K127" s="1505"/>
      <c r="L127" s="1506">
        <v>0</v>
      </c>
      <c r="M127" s="1360">
        <f t="shared" si="15"/>
        <v>0</v>
      </c>
      <c r="N127" s="1361"/>
      <c r="O127" s="1496"/>
      <c r="P127" s="1360"/>
      <c r="Q127" s="1497"/>
      <c r="R127" s="453"/>
    </row>
    <row r="128" spans="1:18" ht="46.5" hidden="1" customHeight="1" x14ac:dyDescent="0.2">
      <c r="A128" s="1518"/>
      <c r="B128" s="1504">
        <v>0</v>
      </c>
      <c r="C128" s="1504">
        <v>0</v>
      </c>
      <c r="D128" s="1504">
        <v>0</v>
      </c>
      <c r="E128" s="1504">
        <v>0</v>
      </c>
      <c r="F128" s="1504">
        <v>0</v>
      </c>
      <c r="G128" s="1504">
        <v>0</v>
      </c>
      <c r="H128" s="1360">
        <f t="shared" si="13"/>
        <v>0</v>
      </c>
      <c r="I128" s="1504">
        <v>0</v>
      </c>
      <c r="J128" s="1360">
        <f t="shared" si="14"/>
        <v>0</v>
      </c>
      <c r="K128" s="1505"/>
      <c r="L128" s="1506">
        <v>0</v>
      </c>
      <c r="M128" s="1360">
        <f t="shared" si="15"/>
        <v>0</v>
      </c>
      <c r="N128" s="1361"/>
      <c r="O128" s="1496"/>
      <c r="P128" s="1360"/>
      <c r="Q128" s="1497"/>
      <c r="R128" s="453"/>
    </row>
    <row r="129" spans="1:18" ht="46.5" hidden="1" customHeight="1" x14ac:dyDescent="0.2">
      <c r="A129" s="1518"/>
      <c r="B129" s="1504">
        <v>0</v>
      </c>
      <c r="C129" s="1504">
        <v>0</v>
      </c>
      <c r="D129" s="1504">
        <v>0</v>
      </c>
      <c r="E129" s="1504">
        <v>0</v>
      </c>
      <c r="F129" s="1504">
        <v>0</v>
      </c>
      <c r="G129" s="1504">
        <v>0</v>
      </c>
      <c r="H129" s="1360">
        <f t="shared" si="13"/>
        <v>0</v>
      </c>
      <c r="I129" s="1504">
        <v>0</v>
      </c>
      <c r="J129" s="1360">
        <f t="shared" si="14"/>
        <v>0</v>
      </c>
      <c r="K129" s="1505"/>
      <c r="L129" s="1506">
        <v>0</v>
      </c>
      <c r="M129" s="1360">
        <f t="shared" si="15"/>
        <v>0</v>
      </c>
      <c r="N129" s="1361"/>
      <c r="O129" s="1496"/>
      <c r="P129" s="1360"/>
      <c r="Q129" s="1497"/>
      <c r="R129" s="453"/>
    </row>
    <row r="130" spans="1:18" ht="46.5" hidden="1" customHeight="1" x14ac:dyDescent="0.2">
      <c r="A130" s="1518"/>
      <c r="B130" s="1504">
        <v>0</v>
      </c>
      <c r="C130" s="1504">
        <v>0</v>
      </c>
      <c r="D130" s="1504">
        <v>0</v>
      </c>
      <c r="E130" s="1504">
        <v>0</v>
      </c>
      <c r="F130" s="1504">
        <v>0</v>
      </c>
      <c r="G130" s="1504">
        <v>0</v>
      </c>
      <c r="H130" s="1360">
        <f t="shared" si="13"/>
        <v>0</v>
      </c>
      <c r="I130" s="1504">
        <v>0</v>
      </c>
      <c r="J130" s="1360">
        <f t="shared" si="14"/>
        <v>0</v>
      </c>
      <c r="K130" s="1505"/>
      <c r="L130" s="1506">
        <v>0</v>
      </c>
      <c r="M130" s="1360">
        <f t="shared" si="15"/>
        <v>0</v>
      </c>
      <c r="N130" s="1361"/>
      <c r="O130" s="1496"/>
      <c r="P130" s="1360"/>
      <c r="Q130" s="1497"/>
      <c r="R130" s="453"/>
    </row>
    <row r="131" spans="1:18" ht="46.5" hidden="1" customHeight="1" x14ac:dyDescent="0.2">
      <c r="A131" s="1518"/>
      <c r="B131" s="1504">
        <v>0</v>
      </c>
      <c r="C131" s="1504">
        <v>0</v>
      </c>
      <c r="D131" s="1504">
        <v>0</v>
      </c>
      <c r="E131" s="1504">
        <v>0</v>
      </c>
      <c r="F131" s="1504">
        <v>0</v>
      </c>
      <c r="G131" s="1504">
        <v>0</v>
      </c>
      <c r="H131" s="1360">
        <f t="shared" si="13"/>
        <v>0</v>
      </c>
      <c r="I131" s="1504">
        <v>0</v>
      </c>
      <c r="J131" s="1360">
        <f t="shared" si="14"/>
        <v>0</v>
      </c>
      <c r="K131" s="1505"/>
      <c r="L131" s="1506">
        <v>0</v>
      </c>
      <c r="M131" s="1360">
        <f t="shared" si="15"/>
        <v>0</v>
      </c>
      <c r="N131" s="1361"/>
      <c r="O131" s="1496"/>
      <c r="P131" s="1360"/>
      <c r="Q131" s="1497"/>
      <c r="R131" s="453"/>
    </row>
    <row r="132" spans="1:18" ht="46.5" hidden="1" customHeight="1" x14ac:dyDescent="0.2">
      <c r="A132" s="1518"/>
      <c r="B132" s="1504">
        <v>0</v>
      </c>
      <c r="C132" s="1504">
        <v>0</v>
      </c>
      <c r="D132" s="1504">
        <v>0</v>
      </c>
      <c r="E132" s="1504">
        <v>0</v>
      </c>
      <c r="F132" s="1504">
        <v>0</v>
      </c>
      <c r="G132" s="1504">
        <v>0</v>
      </c>
      <c r="H132" s="1360">
        <f t="shared" si="13"/>
        <v>0</v>
      </c>
      <c r="I132" s="1504">
        <v>0</v>
      </c>
      <c r="J132" s="1360">
        <f t="shared" si="14"/>
        <v>0</v>
      </c>
      <c r="K132" s="1505"/>
      <c r="L132" s="1506">
        <v>0</v>
      </c>
      <c r="M132" s="1360">
        <f t="shared" si="15"/>
        <v>0</v>
      </c>
      <c r="N132" s="1361"/>
      <c r="O132" s="1496"/>
      <c r="P132" s="1360"/>
      <c r="Q132" s="1497"/>
      <c r="R132" s="453"/>
    </row>
    <row r="133" spans="1:18" ht="46.5" hidden="1" customHeight="1" x14ac:dyDescent="0.2">
      <c r="A133" s="1518"/>
      <c r="B133" s="1504">
        <v>0</v>
      </c>
      <c r="C133" s="1504">
        <v>0</v>
      </c>
      <c r="D133" s="1504">
        <v>0</v>
      </c>
      <c r="E133" s="1504">
        <v>0</v>
      </c>
      <c r="F133" s="1504">
        <v>0</v>
      </c>
      <c r="G133" s="1504">
        <v>0</v>
      </c>
      <c r="H133" s="1360">
        <f t="shared" si="13"/>
        <v>0</v>
      </c>
      <c r="I133" s="1504">
        <v>0</v>
      </c>
      <c r="J133" s="1360">
        <f t="shared" si="14"/>
        <v>0</v>
      </c>
      <c r="K133" s="1505"/>
      <c r="L133" s="1506">
        <v>0</v>
      </c>
      <c r="M133" s="1360">
        <f t="shared" si="15"/>
        <v>0</v>
      </c>
      <c r="N133" s="1361"/>
      <c r="O133" s="1496"/>
      <c r="P133" s="1360"/>
      <c r="Q133" s="1497"/>
      <c r="R133" s="453"/>
    </row>
    <row r="134" spans="1:18" ht="46.5" hidden="1" customHeight="1" x14ac:dyDescent="0.2">
      <c r="A134" s="1518"/>
      <c r="B134" s="1504">
        <v>0</v>
      </c>
      <c r="C134" s="1504">
        <v>0</v>
      </c>
      <c r="D134" s="1504">
        <v>0</v>
      </c>
      <c r="E134" s="1504">
        <v>0</v>
      </c>
      <c r="F134" s="1504">
        <v>0</v>
      </c>
      <c r="G134" s="1504">
        <v>0</v>
      </c>
      <c r="H134" s="1360">
        <f t="shared" si="13"/>
        <v>0</v>
      </c>
      <c r="I134" s="1504">
        <v>0</v>
      </c>
      <c r="J134" s="1360">
        <f t="shared" si="14"/>
        <v>0</v>
      </c>
      <c r="K134" s="1505"/>
      <c r="L134" s="1506">
        <v>0</v>
      </c>
      <c r="M134" s="1360">
        <f t="shared" si="15"/>
        <v>0</v>
      </c>
      <c r="N134" s="1361"/>
      <c r="O134" s="1496"/>
      <c r="P134" s="1360"/>
      <c r="Q134" s="1497"/>
      <c r="R134" s="453"/>
    </row>
    <row r="135" spans="1:18" ht="46.5" hidden="1" customHeight="1" x14ac:dyDescent="0.2">
      <c r="A135" s="1518"/>
      <c r="B135" s="1504">
        <v>0</v>
      </c>
      <c r="C135" s="1504">
        <v>0</v>
      </c>
      <c r="D135" s="1504">
        <v>0</v>
      </c>
      <c r="E135" s="1504">
        <v>0</v>
      </c>
      <c r="F135" s="1504">
        <v>0</v>
      </c>
      <c r="G135" s="1504">
        <v>0</v>
      </c>
      <c r="H135" s="1360">
        <f t="shared" si="13"/>
        <v>0</v>
      </c>
      <c r="I135" s="1504">
        <v>0</v>
      </c>
      <c r="J135" s="1360">
        <f t="shared" si="14"/>
        <v>0</v>
      </c>
      <c r="K135" s="1505"/>
      <c r="L135" s="1506">
        <v>0</v>
      </c>
      <c r="M135" s="1360">
        <f t="shared" si="15"/>
        <v>0</v>
      </c>
      <c r="N135" s="1361"/>
      <c r="O135" s="1496"/>
      <c r="P135" s="1360"/>
      <c r="Q135" s="1497"/>
      <c r="R135" s="453"/>
    </row>
    <row r="136" spans="1:18" ht="46.5" hidden="1" customHeight="1" x14ac:dyDescent="0.2">
      <c r="A136" s="1518"/>
      <c r="B136" s="1504">
        <v>0</v>
      </c>
      <c r="C136" s="1504">
        <v>0</v>
      </c>
      <c r="D136" s="1504">
        <v>0</v>
      </c>
      <c r="E136" s="1504">
        <v>0</v>
      </c>
      <c r="F136" s="1504">
        <v>0</v>
      </c>
      <c r="G136" s="1504">
        <v>0</v>
      </c>
      <c r="H136" s="1360">
        <f t="shared" si="13"/>
        <v>0</v>
      </c>
      <c r="I136" s="1504">
        <v>0</v>
      </c>
      <c r="J136" s="1360">
        <f t="shared" si="14"/>
        <v>0</v>
      </c>
      <c r="K136" s="1505"/>
      <c r="L136" s="1506">
        <v>0</v>
      </c>
      <c r="M136" s="1360">
        <f t="shared" si="15"/>
        <v>0</v>
      </c>
      <c r="N136" s="1361"/>
      <c r="O136" s="1496"/>
      <c r="P136" s="1360"/>
      <c r="Q136" s="1497"/>
      <c r="R136" s="453"/>
    </row>
    <row r="137" spans="1:18" ht="46.5" hidden="1" customHeight="1" x14ac:dyDescent="0.2">
      <c r="A137" s="1518"/>
      <c r="B137" s="1504">
        <v>0</v>
      </c>
      <c r="C137" s="1504">
        <v>0</v>
      </c>
      <c r="D137" s="1504">
        <v>0</v>
      </c>
      <c r="E137" s="1504">
        <v>0</v>
      </c>
      <c r="F137" s="1504">
        <v>0</v>
      </c>
      <c r="G137" s="1504">
        <v>0</v>
      </c>
      <c r="H137" s="1360">
        <f t="shared" si="13"/>
        <v>0</v>
      </c>
      <c r="I137" s="1504">
        <v>0</v>
      </c>
      <c r="J137" s="1360">
        <f t="shared" si="14"/>
        <v>0</v>
      </c>
      <c r="K137" s="1505"/>
      <c r="L137" s="1506">
        <v>0</v>
      </c>
      <c r="M137" s="1360">
        <f t="shared" si="15"/>
        <v>0</v>
      </c>
      <c r="N137" s="1361"/>
      <c r="O137" s="1496"/>
      <c r="P137" s="1360"/>
      <c r="Q137" s="1497"/>
      <c r="R137" s="453"/>
    </row>
    <row r="138" spans="1:18" ht="46.5" hidden="1" customHeight="1" x14ac:dyDescent="0.2">
      <c r="A138" s="1518"/>
      <c r="B138" s="1504">
        <v>0</v>
      </c>
      <c r="C138" s="1504">
        <v>0</v>
      </c>
      <c r="D138" s="1504">
        <v>0</v>
      </c>
      <c r="E138" s="1504">
        <v>0</v>
      </c>
      <c r="F138" s="1504">
        <v>0</v>
      </c>
      <c r="G138" s="1504">
        <v>0</v>
      </c>
      <c r="H138" s="1360">
        <f t="shared" si="13"/>
        <v>0</v>
      </c>
      <c r="I138" s="1504">
        <v>0</v>
      </c>
      <c r="J138" s="1360">
        <f t="shared" si="14"/>
        <v>0</v>
      </c>
      <c r="K138" s="1505"/>
      <c r="L138" s="1506">
        <v>0</v>
      </c>
      <c r="M138" s="1360">
        <f t="shared" si="15"/>
        <v>0</v>
      </c>
      <c r="N138" s="1361"/>
      <c r="O138" s="1496"/>
      <c r="P138" s="1360"/>
      <c r="Q138" s="1497"/>
      <c r="R138" s="453"/>
    </row>
    <row r="139" spans="1:18" ht="46.5" hidden="1" customHeight="1" x14ac:dyDescent="0.2">
      <c r="A139" s="1518"/>
      <c r="B139" s="1504">
        <v>0</v>
      </c>
      <c r="C139" s="1504">
        <v>0</v>
      </c>
      <c r="D139" s="1504">
        <v>0</v>
      </c>
      <c r="E139" s="1504">
        <v>0</v>
      </c>
      <c r="F139" s="1504">
        <v>0</v>
      </c>
      <c r="G139" s="1504">
        <v>0</v>
      </c>
      <c r="H139" s="1360">
        <f t="shared" ref="H139:H158" si="16">+C139+D139+E139-F139-G139</f>
        <v>0</v>
      </c>
      <c r="I139" s="1504">
        <v>0</v>
      </c>
      <c r="J139" s="1360">
        <f t="shared" ref="J139:J158" si="17">+I139-H139</f>
        <v>0</v>
      </c>
      <c r="K139" s="1505"/>
      <c r="L139" s="1506">
        <v>0</v>
      </c>
      <c r="M139" s="1360">
        <f t="shared" ref="M139:M158" si="18">I139+L139</f>
        <v>0</v>
      </c>
      <c r="N139" s="1361"/>
      <c r="O139" s="1496"/>
      <c r="P139" s="1360"/>
      <c r="Q139" s="1497"/>
      <c r="R139" s="453"/>
    </row>
    <row r="140" spans="1:18" ht="46.5" hidden="1" customHeight="1" x14ac:dyDescent="0.2">
      <c r="A140" s="1518"/>
      <c r="B140" s="1504">
        <v>0</v>
      </c>
      <c r="C140" s="1504">
        <v>0</v>
      </c>
      <c r="D140" s="1504">
        <v>0</v>
      </c>
      <c r="E140" s="1504">
        <v>0</v>
      </c>
      <c r="F140" s="1504">
        <v>0</v>
      </c>
      <c r="G140" s="1504">
        <v>0</v>
      </c>
      <c r="H140" s="1360">
        <f t="shared" si="16"/>
        <v>0</v>
      </c>
      <c r="I140" s="1504">
        <v>0</v>
      </c>
      <c r="J140" s="1360">
        <f t="shared" si="17"/>
        <v>0</v>
      </c>
      <c r="K140" s="1505"/>
      <c r="L140" s="1506">
        <v>0</v>
      </c>
      <c r="M140" s="1360">
        <f t="shared" si="18"/>
        <v>0</v>
      </c>
      <c r="N140" s="1361"/>
      <c r="O140" s="1496"/>
      <c r="P140" s="1360"/>
      <c r="Q140" s="1497"/>
      <c r="R140" s="453"/>
    </row>
    <row r="141" spans="1:18" ht="46.5" hidden="1" customHeight="1" x14ac:dyDescent="0.2">
      <c r="A141" s="1518"/>
      <c r="B141" s="1504">
        <v>0</v>
      </c>
      <c r="C141" s="1504">
        <v>0</v>
      </c>
      <c r="D141" s="1504">
        <v>0</v>
      </c>
      <c r="E141" s="1504">
        <v>0</v>
      </c>
      <c r="F141" s="1504">
        <v>0</v>
      </c>
      <c r="G141" s="1504">
        <v>0</v>
      </c>
      <c r="H141" s="1360">
        <f t="shared" si="16"/>
        <v>0</v>
      </c>
      <c r="I141" s="1504">
        <v>0</v>
      </c>
      <c r="J141" s="1360">
        <f t="shared" si="17"/>
        <v>0</v>
      </c>
      <c r="K141" s="1505"/>
      <c r="L141" s="1506">
        <v>0</v>
      </c>
      <c r="M141" s="1360">
        <f t="shared" si="18"/>
        <v>0</v>
      </c>
      <c r="N141" s="1361"/>
      <c r="O141" s="1496"/>
      <c r="P141" s="1360"/>
      <c r="Q141" s="1497"/>
      <c r="R141" s="453"/>
    </row>
    <row r="142" spans="1:18" ht="46.5" hidden="1" customHeight="1" x14ac:dyDescent="0.2">
      <c r="A142" s="1518"/>
      <c r="B142" s="1504">
        <v>0</v>
      </c>
      <c r="C142" s="1504">
        <v>0</v>
      </c>
      <c r="D142" s="1504">
        <v>0</v>
      </c>
      <c r="E142" s="1504">
        <v>0</v>
      </c>
      <c r="F142" s="1504">
        <v>0</v>
      </c>
      <c r="G142" s="1504">
        <v>0</v>
      </c>
      <c r="H142" s="1360">
        <f t="shared" si="16"/>
        <v>0</v>
      </c>
      <c r="I142" s="1504">
        <v>0</v>
      </c>
      <c r="J142" s="1360">
        <f t="shared" si="17"/>
        <v>0</v>
      </c>
      <c r="K142" s="1505"/>
      <c r="L142" s="1506">
        <v>0</v>
      </c>
      <c r="M142" s="1360">
        <f t="shared" si="18"/>
        <v>0</v>
      </c>
      <c r="N142" s="1361"/>
      <c r="O142" s="1496"/>
      <c r="P142" s="1360"/>
      <c r="Q142" s="1497"/>
      <c r="R142" s="453"/>
    </row>
    <row r="143" spans="1:18" ht="46.5" hidden="1" customHeight="1" x14ac:dyDescent="0.2">
      <c r="A143" s="1518"/>
      <c r="B143" s="1504">
        <v>0</v>
      </c>
      <c r="C143" s="1504">
        <v>0</v>
      </c>
      <c r="D143" s="1504">
        <v>0</v>
      </c>
      <c r="E143" s="1504">
        <v>0</v>
      </c>
      <c r="F143" s="1504">
        <v>0</v>
      </c>
      <c r="G143" s="1504">
        <v>0</v>
      </c>
      <c r="H143" s="1360">
        <f t="shared" si="16"/>
        <v>0</v>
      </c>
      <c r="I143" s="1504">
        <v>0</v>
      </c>
      <c r="J143" s="1360">
        <f t="shared" si="17"/>
        <v>0</v>
      </c>
      <c r="K143" s="1505"/>
      <c r="L143" s="1506">
        <v>0</v>
      </c>
      <c r="M143" s="1360">
        <f t="shared" si="18"/>
        <v>0</v>
      </c>
      <c r="N143" s="1361"/>
      <c r="O143" s="1496"/>
      <c r="P143" s="1360"/>
      <c r="Q143" s="1497"/>
      <c r="R143" s="453"/>
    </row>
    <row r="144" spans="1:18" ht="46.5" hidden="1" customHeight="1" x14ac:dyDescent="0.2">
      <c r="A144" s="1518"/>
      <c r="B144" s="1504">
        <v>0</v>
      </c>
      <c r="C144" s="1504">
        <v>0</v>
      </c>
      <c r="D144" s="1504">
        <v>0</v>
      </c>
      <c r="E144" s="1504">
        <v>0</v>
      </c>
      <c r="F144" s="1504">
        <v>0</v>
      </c>
      <c r="G144" s="1504">
        <v>0</v>
      </c>
      <c r="H144" s="1360">
        <f t="shared" si="16"/>
        <v>0</v>
      </c>
      <c r="I144" s="1504">
        <v>0</v>
      </c>
      <c r="J144" s="1360">
        <f t="shared" si="17"/>
        <v>0</v>
      </c>
      <c r="K144" s="1505"/>
      <c r="L144" s="1506">
        <v>0</v>
      </c>
      <c r="M144" s="1360">
        <f t="shared" si="18"/>
        <v>0</v>
      </c>
      <c r="N144" s="1361"/>
      <c r="O144" s="1496"/>
      <c r="P144" s="1360"/>
      <c r="Q144" s="1497"/>
      <c r="R144" s="453"/>
    </row>
    <row r="145" spans="1:18" ht="46.5" hidden="1" customHeight="1" x14ac:dyDescent="0.2">
      <c r="A145" s="1518"/>
      <c r="B145" s="1504">
        <v>0</v>
      </c>
      <c r="C145" s="1504">
        <v>0</v>
      </c>
      <c r="D145" s="1504">
        <v>0</v>
      </c>
      <c r="E145" s="1504">
        <v>0</v>
      </c>
      <c r="F145" s="1504">
        <v>0</v>
      </c>
      <c r="G145" s="1504">
        <v>0</v>
      </c>
      <c r="H145" s="1360">
        <f t="shared" si="16"/>
        <v>0</v>
      </c>
      <c r="I145" s="1504">
        <v>0</v>
      </c>
      <c r="J145" s="1360">
        <f t="shared" si="17"/>
        <v>0</v>
      </c>
      <c r="K145" s="1505"/>
      <c r="L145" s="1506">
        <v>0</v>
      </c>
      <c r="M145" s="1360">
        <f t="shared" si="18"/>
        <v>0</v>
      </c>
      <c r="N145" s="1361"/>
      <c r="O145" s="1496"/>
      <c r="P145" s="1360"/>
      <c r="Q145" s="1497"/>
      <c r="R145" s="453"/>
    </row>
    <row r="146" spans="1:18" ht="46.5" hidden="1" customHeight="1" x14ac:dyDescent="0.2">
      <c r="A146" s="1518"/>
      <c r="B146" s="1504">
        <v>0</v>
      </c>
      <c r="C146" s="1504">
        <v>0</v>
      </c>
      <c r="D146" s="1504">
        <v>0</v>
      </c>
      <c r="E146" s="1504">
        <v>0</v>
      </c>
      <c r="F146" s="1504">
        <v>0</v>
      </c>
      <c r="G146" s="1504">
        <v>0</v>
      </c>
      <c r="H146" s="1360">
        <f t="shared" si="16"/>
        <v>0</v>
      </c>
      <c r="I146" s="1504">
        <v>0</v>
      </c>
      <c r="J146" s="1360">
        <f t="shared" si="17"/>
        <v>0</v>
      </c>
      <c r="K146" s="1505"/>
      <c r="L146" s="1506">
        <v>0</v>
      </c>
      <c r="M146" s="1360">
        <f t="shared" si="18"/>
        <v>0</v>
      </c>
      <c r="N146" s="1361"/>
      <c r="O146" s="1496"/>
      <c r="P146" s="1360"/>
      <c r="Q146" s="1497"/>
      <c r="R146" s="453"/>
    </row>
    <row r="147" spans="1:18" ht="46.5" hidden="1" customHeight="1" x14ac:dyDescent="0.2">
      <c r="A147" s="1518"/>
      <c r="B147" s="1504">
        <v>0</v>
      </c>
      <c r="C147" s="1504">
        <v>0</v>
      </c>
      <c r="D147" s="1504">
        <v>0</v>
      </c>
      <c r="E147" s="1504">
        <v>0</v>
      </c>
      <c r="F147" s="1504">
        <v>0</v>
      </c>
      <c r="G147" s="1504">
        <v>0</v>
      </c>
      <c r="H147" s="1360">
        <f t="shared" si="16"/>
        <v>0</v>
      </c>
      <c r="I147" s="1504">
        <v>0</v>
      </c>
      <c r="J147" s="1360">
        <f t="shared" si="17"/>
        <v>0</v>
      </c>
      <c r="K147" s="1505"/>
      <c r="L147" s="1506">
        <v>0</v>
      </c>
      <c r="M147" s="1360">
        <f t="shared" si="18"/>
        <v>0</v>
      </c>
      <c r="N147" s="1361"/>
      <c r="O147" s="1496"/>
      <c r="P147" s="1360"/>
      <c r="Q147" s="1497"/>
      <c r="R147" s="453"/>
    </row>
    <row r="148" spans="1:18" ht="46.5" hidden="1" customHeight="1" x14ac:dyDescent="0.2">
      <c r="A148" s="1518"/>
      <c r="B148" s="1504">
        <v>0</v>
      </c>
      <c r="C148" s="1504">
        <v>0</v>
      </c>
      <c r="D148" s="1504">
        <v>0</v>
      </c>
      <c r="E148" s="1504">
        <v>0</v>
      </c>
      <c r="F148" s="1504">
        <v>0</v>
      </c>
      <c r="G148" s="1504">
        <v>0</v>
      </c>
      <c r="H148" s="1360">
        <f t="shared" si="16"/>
        <v>0</v>
      </c>
      <c r="I148" s="1504">
        <v>0</v>
      </c>
      <c r="J148" s="1360">
        <f t="shared" si="17"/>
        <v>0</v>
      </c>
      <c r="K148" s="1505"/>
      <c r="L148" s="1506">
        <v>0</v>
      </c>
      <c r="M148" s="1360">
        <f t="shared" si="18"/>
        <v>0</v>
      </c>
      <c r="N148" s="1361"/>
      <c r="O148" s="1496"/>
      <c r="P148" s="1360"/>
      <c r="Q148" s="1497"/>
      <c r="R148" s="453"/>
    </row>
    <row r="149" spans="1:18" ht="46.5" hidden="1" customHeight="1" x14ac:dyDescent="0.2">
      <c r="A149" s="1518"/>
      <c r="B149" s="1504">
        <v>0</v>
      </c>
      <c r="C149" s="1504">
        <v>0</v>
      </c>
      <c r="D149" s="1504">
        <v>0</v>
      </c>
      <c r="E149" s="1504">
        <v>0</v>
      </c>
      <c r="F149" s="1504">
        <v>0</v>
      </c>
      <c r="G149" s="1504">
        <v>0</v>
      </c>
      <c r="H149" s="1360">
        <f t="shared" si="16"/>
        <v>0</v>
      </c>
      <c r="I149" s="1504">
        <v>0</v>
      </c>
      <c r="J149" s="1360">
        <f t="shared" si="17"/>
        <v>0</v>
      </c>
      <c r="K149" s="1505"/>
      <c r="L149" s="1506">
        <v>0</v>
      </c>
      <c r="M149" s="1360">
        <f t="shared" si="18"/>
        <v>0</v>
      </c>
      <c r="N149" s="1361"/>
      <c r="O149" s="1496"/>
      <c r="P149" s="1360"/>
      <c r="Q149" s="1497"/>
      <c r="R149" s="453"/>
    </row>
    <row r="150" spans="1:18" ht="46.5" hidden="1" customHeight="1" x14ac:dyDescent="0.2">
      <c r="A150" s="1518"/>
      <c r="B150" s="1504">
        <v>0</v>
      </c>
      <c r="C150" s="1504">
        <v>0</v>
      </c>
      <c r="D150" s="1504">
        <v>0</v>
      </c>
      <c r="E150" s="1504">
        <v>0</v>
      </c>
      <c r="F150" s="1504">
        <v>0</v>
      </c>
      <c r="G150" s="1504">
        <v>0</v>
      </c>
      <c r="H150" s="1360">
        <f t="shared" si="16"/>
        <v>0</v>
      </c>
      <c r="I150" s="1504">
        <v>0</v>
      </c>
      <c r="J150" s="1360">
        <f t="shared" si="17"/>
        <v>0</v>
      </c>
      <c r="K150" s="1505"/>
      <c r="L150" s="1506">
        <v>0</v>
      </c>
      <c r="M150" s="1360">
        <f t="shared" si="18"/>
        <v>0</v>
      </c>
      <c r="N150" s="1361"/>
      <c r="O150" s="1496"/>
      <c r="P150" s="1360"/>
      <c r="Q150" s="1497"/>
      <c r="R150" s="453"/>
    </row>
    <row r="151" spans="1:18" ht="46.5" hidden="1" customHeight="1" x14ac:dyDescent="0.2">
      <c r="A151" s="1518"/>
      <c r="B151" s="1504">
        <v>0</v>
      </c>
      <c r="C151" s="1504">
        <v>0</v>
      </c>
      <c r="D151" s="1504">
        <v>0</v>
      </c>
      <c r="E151" s="1504">
        <v>0</v>
      </c>
      <c r="F151" s="1504">
        <v>0</v>
      </c>
      <c r="G151" s="1504">
        <v>0</v>
      </c>
      <c r="H151" s="1360">
        <f t="shared" si="16"/>
        <v>0</v>
      </c>
      <c r="I151" s="1504">
        <v>0</v>
      </c>
      <c r="J151" s="1360">
        <f t="shared" si="17"/>
        <v>0</v>
      </c>
      <c r="K151" s="1505"/>
      <c r="L151" s="1506">
        <v>0</v>
      </c>
      <c r="M151" s="1360">
        <f t="shared" si="18"/>
        <v>0</v>
      </c>
      <c r="N151" s="1361"/>
      <c r="O151" s="1496"/>
      <c r="P151" s="1360"/>
      <c r="Q151" s="1497"/>
      <c r="R151" s="453"/>
    </row>
    <row r="152" spans="1:18" ht="46.5" hidden="1" customHeight="1" x14ac:dyDescent="0.2">
      <c r="A152" s="1518"/>
      <c r="B152" s="1504">
        <v>0</v>
      </c>
      <c r="C152" s="1504">
        <v>0</v>
      </c>
      <c r="D152" s="1504">
        <v>0</v>
      </c>
      <c r="E152" s="1504">
        <v>0</v>
      </c>
      <c r="F152" s="1504">
        <v>0</v>
      </c>
      <c r="G152" s="1504">
        <v>0</v>
      </c>
      <c r="H152" s="1360">
        <f t="shared" si="16"/>
        <v>0</v>
      </c>
      <c r="I152" s="1504">
        <v>0</v>
      </c>
      <c r="J152" s="1360">
        <f t="shared" si="17"/>
        <v>0</v>
      </c>
      <c r="K152" s="1505"/>
      <c r="L152" s="1506">
        <v>0</v>
      </c>
      <c r="M152" s="1360">
        <f t="shared" si="18"/>
        <v>0</v>
      </c>
      <c r="N152" s="1361"/>
      <c r="O152" s="1496"/>
      <c r="P152" s="1360"/>
      <c r="Q152" s="1497"/>
      <c r="R152" s="453"/>
    </row>
    <row r="153" spans="1:18" ht="46.5" hidden="1" customHeight="1" x14ac:dyDescent="0.2">
      <c r="A153" s="1518"/>
      <c r="B153" s="1504">
        <v>0</v>
      </c>
      <c r="C153" s="1504">
        <v>0</v>
      </c>
      <c r="D153" s="1504">
        <v>0</v>
      </c>
      <c r="E153" s="1504">
        <v>0</v>
      </c>
      <c r="F153" s="1504">
        <v>0</v>
      </c>
      <c r="G153" s="1504">
        <v>0</v>
      </c>
      <c r="H153" s="1360">
        <f t="shared" si="16"/>
        <v>0</v>
      </c>
      <c r="I153" s="1504">
        <v>0</v>
      </c>
      <c r="J153" s="1360">
        <f t="shared" si="17"/>
        <v>0</v>
      </c>
      <c r="K153" s="1505"/>
      <c r="L153" s="1506">
        <v>0</v>
      </c>
      <c r="M153" s="1360">
        <f t="shared" si="18"/>
        <v>0</v>
      </c>
      <c r="N153" s="1361"/>
      <c r="O153" s="1496"/>
      <c r="P153" s="1360"/>
      <c r="Q153" s="1497"/>
      <c r="R153" s="453"/>
    </row>
    <row r="154" spans="1:18" ht="46.5" hidden="1" customHeight="1" x14ac:dyDescent="0.2">
      <c r="A154" s="1518"/>
      <c r="B154" s="1504">
        <v>0</v>
      </c>
      <c r="C154" s="1504">
        <v>0</v>
      </c>
      <c r="D154" s="1504">
        <v>0</v>
      </c>
      <c r="E154" s="1504">
        <v>0</v>
      </c>
      <c r="F154" s="1504">
        <v>0</v>
      </c>
      <c r="G154" s="1504">
        <v>0</v>
      </c>
      <c r="H154" s="1360">
        <f t="shared" si="16"/>
        <v>0</v>
      </c>
      <c r="I154" s="1504">
        <v>0</v>
      </c>
      <c r="J154" s="1360">
        <f t="shared" si="17"/>
        <v>0</v>
      </c>
      <c r="K154" s="1505"/>
      <c r="L154" s="1506">
        <v>0</v>
      </c>
      <c r="M154" s="1360">
        <f t="shared" si="18"/>
        <v>0</v>
      </c>
      <c r="N154" s="1361"/>
      <c r="O154" s="1496"/>
      <c r="P154" s="1360"/>
      <c r="Q154" s="1497"/>
      <c r="R154" s="453"/>
    </row>
    <row r="155" spans="1:18" ht="46.5" hidden="1" customHeight="1" x14ac:dyDescent="0.2">
      <c r="A155" s="1518"/>
      <c r="B155" s="1504">
        <v>0</v>
      </c>
      <c r="C155" s="1504">
        <v>0</v>
      </c>
      <c r="D155" s="1504">
        <v>0</v>
      </c>
      <c r="E155" s="1504">
        <v>0</v>
      </c>
      <c r="F155" s="1504">
        <v>0</v>
      </c>
      <c r="G155" s="1504">
        <v>0</v>
      </c>
      <c r="H155" s="1360">
        <f t="shared" si="16"/>
        <v>0</v>
      </c>
      <c r="I155" s="1504">
        <v>0</v>
      </c>
      <c r="J155" s="1360">
        <f t="shared" si="17"/>
        <v>0</v>
      </c>
      <c r="K155" s="1505"/>
      <c r="L155" s="1506">
        <v>0</v>
      </c>
      <c r="M155" s="1360">
        <f t="shared" si="18"/>
        <v>0</v>
      </c>
      <c r="N155" s="1361"/>
      <c r="O155" s="1496"/>
      <c r="P155" s="1360"/>
      <c r="Q155" s="1497"/>
      <c r="R155" s="453"/>
    </row>
    <row r="156" spans="1:18" ht="46.5" hidden="1" customHeight="1" x14ac:dyDescent="0.2">
      <c r="A156" s="1518"/>
      <c r="B156" s="1504">
        <v>0</v>
      </c>
      <c r="C156" s="1504">
        <v>0</v>
      </c>
      <c r="D156" s="1504">
        <v>0</v>
      </c>
      <c r="E156" s="1504">
        <v>0</v>
      </c>
      <c r="F156" s="1504">
        <v>0</v>
      </c>
      <c r="G156" s="1504">
        <v>0</v>
      </c>
      <c r="H156" s="1360">
        <f t="shared" si="16"/>
        <v>0</v>
      </c>
      <c r="I156" s="1504">
        <v>0</v>
      </c>
      <c r="J156" s="1360">
        <f t="shared" si="17"/>
        <v>0</v>
      </c>
      <c r="K156" s="1505"/>
      <c r="L156" s="1506">
        <v>0</v>
      </c>
      <c r="M156" s="1360">
        <f t="shared" si="18"/>
        <v>0</v>
      </c>
      <c r="N156" s="1361"/>
      <c r="O156" s="1496"/>
      <c r="P156" s="1360"/>
      <c r="Q156" s="1497"/>
      <c r="R156" s="453"/>
    </row>
    <row r="157" spans="1:18" ht="46.5" hidden="1" customHeight="1" x14ac:dyDescent="0.2">
      <c r="A157" s="1518"/>
      <c r="B157" s="1504">
        <v>0</v>
      </c>
      <c r="C157" s="1504">
        <v>0</v>
      </c>
      <c r="D157" s="1504">
        <v>0</v>
      </c>
      <c r="E157" s="1504">
        <v>0</v>
      </c>
      <c r="F157" s="1504">
        <v>0</v>
      </c>
      <c r="G157" s="1504">
        <v>0</v>
      </c>
      <c r="H157" s="1360">
        <f t="shared" si="16"/>
        <v>0</v>
      </c>
      <c r="I157" s="1504">
        <v>0</v>
      </c>
      <c r="J157" s="1360">
        <f t="shared" si="17"/>
        <v>0</v>
      </c>
      <c r="K157" s="1505"/>
      <c r="L157" s="1506">
        <v>0</v>
      </c>
      <c r="M157" s="1360">
        <f t="shared" si="18"/>
        <v>0</v>
      </c>
      <c r="N157" s="1361"/>
      <c r="O157" s="1496"/>
      <c r="P157" s="1360"/>
      <c r="Q157" s="1497"/>
      <c r="R157" s="453"/>
    </row>
    <row r="158" spans="1:18" ht="46.5" hidden="1" customHeight="1" thickBot="1" x14ac:dyDescent="0.25">
      <c r="A158" s="1519"/>
      <c r="B158" s="1520">
        <v>0</v>
      </c>
      <c r="C158" s="1520">
        <v>0</v>
      </c>
      <c r="D158" s="1520">
        <v>0</v>
      </c>
      <c r="E158" s="1520">
        <v>0</v>
      </c>
      <c r="F158" s="1520">
        <v>0</v>
      </c>
      <c r="G158" s="1520">
        <v>0</v>
      </c>
      <c r="H158" s="1521">
        <f t="shared" si="16"/>
        <v>0</v>
      </c>
      <c r="I158" s="1520">
        <v>0</v>
      </c>
      <c r="J158" s="1521">
        <f t="shared" si="17"/>
        <v>0</v>
      </c>
      <c r="K158" s="1522"/>
      <c r="L158" s="1523">
        <v>0</v>
      </c>
      <c r="M158" s="1521">
        <f t="shared" si="18"/>
        <v>0</v>
      </c>
      <c r="N158" s="1362"/>
      <c r="O158" s="1496"/>
      <c r="P158" s="1360"/>
      <c r="Q158" s="1497"/>
      <c r="R158" s="453"/>
    </row>
    <row r="159" spans="1:18" ht="46.5" customHeight="1" thickBot="1" x14ac:dyDescent="0.25">
      <c r="A159" s="1507" t="s">
        <v>935</v>
      </c>
      <c r="B159" s="1508">
        <f t="shared" ref="B159:J159" si="19">SUM(B9:B158)</f>
        <v>0</v>
      </c>
      <c r="C159" s="1509">
        <f t="shared" si="19"/>
        <v>0</v>
      </c>
      <c r="D159" s="1384">
        <f t="shared" si="19"/>
        <v>0</v>
      </c>
      <c r="E159" s="1384">
        <f t="shared" si="19"/>
        <v>0</v>
      </c>
      <c r="F159" s="1510">
        <f t="shared" si="19"/>
        <v>0</v>
      </c>
      <c r="G159" s="1509">
        <f t="shared" si="19"/>
        <v>0</v>
      </c>
      <c r="H159" s="1384">
        <f t="shared" si="19"/>
        <v>0</v>
      </c>
      <c r="I159" s="1384">
        <f t="shared" si="19"/>
        <v>49029.070690706081</v>
      </c>
      <c r="J159" s="1510">
        <f t="shared" si="19"/>
        <v>49029.070690706081</v>
      </c>
      <c r="K159" s="1511"/>
      <c r="L159" s="1508">
        <f>SUM(L9:L158)</f>
        <v>0</v>
      </c>
      <c r="M159" s="1384">
        <f>I159+L159</f>
        <v>49029.070690706081</v>
      </c>
      <c r="N159" s="1512"/>
      <c r="O159" s="728"/>
      <c r="P159" s="729">
        <f>M159+O159</f>
        <v>49029.070690706081</v>
      </c>
      <c r="Q159" s="748"/>
    </row>
    <row r="160" spans="1:18" ht="18.75" customHeight="1" x14ac:dyDescent="0.2">
      <c r="A160" s="499"/>
      <c r="B160" s="499"/>
      <c r="C160" s="734"/>
      <c r="D160" s="734"/>
      <c r="E160" s="734"/>
      <c r="F160" s="734"/>
      <c r="G160" s="734"/>
      <c r="H160" s="734"/>
      <c r="I160" s="734"/>
      <c r="J160" s="734"/>
      <c r="K160" s="499"/>
      <c r="L160" s="499"/>
      <c r="M160" s="499"/>
      <c r="N160" s="499"/>
      <c r="O160" s="499"/>
      <c r="P160" s="499"/>
      <c r="Q160" s="499"/>
    </row>
    <row r="161" spans="1:17" ht="46.5" customHeight="1" x14ac:dyDescent="0.2">
      <c r="A161" s="735" t="s">
        <v>335</v>
      </c>
      <c r="B161" s="735"/>
      <c r="C161" s="734"/>
      <c r="D161" s="734"/>
      <c r="E161" s="734"/>
      <c r="F161" s="734"/>
      <c r="G161" s="734"/>
      <c r="H161" s="734"/>
      <c r="I161" s="734"/>
      <c r="J161" s="734"/>
      <c r="K161" s="499"/>
      <c r="L161" s="499"/>
      <c r="M161" s="499"/>
      <c r="N161" s="499"/>
      <c r="O161" s="499"/>
      <c r="P161" s="499"/>
      <c r="Q161" s="499"/>
    </row>
    <row r="162" spans="1:17" ht="15" x14ac:dyDescent="0.2">
      <c r="A162" s="499"/>
      <c r="B162" s="499"/>
      <c r="C162" s="734"/>
      <c r="D162" s="734"/>
      <c r="E162" s="734"/>
      <c r="F162" s="734"/>
      <c r="G162" s="734"/>
      <c r="H162" s="734"/>
      <c r="I162" s="734"/>
      <c r="J162" s="734"/>
      <c r="K162" s="499"/>
      <c r="L162" s="499"/>
      <c r="M162" s="499"/>
      <c r="N162" s="499"/>
      <c r="O162" s="499"/>
      <c r="P162" s="499"/>
      <c r="Q162" s="499"/>
    </row>
  </sheetData>
  <sheetProtection algorithmName="SHA-512" hashValue="eZGaX+f3A6+VZPWtEl/VK6e3usGYFkEaVnaxbZePNt28QSTIWxPxbChrGuUNAVcSKyEeg5duEoLn7t40dlHs+w==" saltValue="t7T47Aixd/pCWe/OlIxsSQ==" spinCount="100000" sheet="1" objects="1" scenarios="1" formatCells="0" formatColumns="0" formatRows="0" insertRows="0"/>
  <mergeCells count="5">
    <mergeCell ref="O7:Q7"/>
    <mergeCell ref="A2:M3"/>
    <mergeCell ref="A5:Q5"/>
    <mergeCell ref="A7:K7"/>
    <mergeCell ref="L7:N7"/>
  </mergeCells>
  <printOptions horizontalCentered="1" verticalCentered="1"/>
  <pageMargins left="0.11811023622047245" right="0.11811023622047245" top="0.35433070866141736" bottom="0.15748031496062992" header="0.31496062992125984" footer="0.31496062992125984"/>
  <pageSetup paperSize="9" scale="42" orientation="landscape" r:id="rId1"/>
  <headerFooter>
    <oddFooter>&amp;L&amp;A&amp;R&amp;P</oddFooter>
  </headerFooter>
  <colBreaks count="1" manualBreakCount="1">
    <brk id="14" max="61" man="1"/>
  </colBreaks>
  <extLst>
    <ext xmlns:x14="http://schemas.microsoft.com/office/spreadsheetml/2009/9/main" uri="{78C0D931-6437-407d-A8EE-F0AAD7539E65}">
      <x14:conditionalFormattings>
        <x14:conditionalFormatting xmlns:xm="http://schemas.microsoft.com/office/excel/2006/main">
          <x14:cfRule type="expression" priority="7" id="{085D33AE-97E3-4DD6-BEED-2D08C1258673}">
            <xm:f>CoverSheet!$D$11="EUR"</xm:f>
            <x14:dxf>
              <numFmt numFmtId="186" formatCode="[$€-2]\ #,##0;[Red]\-[$€-2]\ #,##0"/>
            </x14:dxf>
          </x14:cfRule>
          <xm:sqref>L9:M9 O9:P35 O56:P159 L159:M159 B9:J9 B159:J159</xm:sqref>
        </x14:conditionalFormatting>
        <x14:conditionalFormatting xmlns:xm="http://schemas.microsoft.com/office/excel/2006/main">
          <x14:cfRule type="expression" priority="6" id="{49A8CF92-4B38-40DB-81DE-EDC6F527A9CD}">
            <xm:f>CoverSheet!$D$11="EUR"</xm:f>
            <x14:dxf>
              <numFmt numFmtId="186" formatCode="[$€-2]\ #,##0;[Red]\-[$€-2]\ #,##0"/>
            </x14:dxf>
          </x14:cfRule>
          <xm:sqref>O36:P55</xm:sqref>
        </x14:conditionalFormatting>
        <x14:conditionalFormatting xmlns:xm="http://schemas.microsoft.com/office/excel/2006/main">
          <x14:cfRule type="expression" priority="5" id="{56E2F23D-4F72-4EE5-860B-6D2783F0C16E}">
            <xm:f>CoverSheet!$D$11="EUR"</xm:f>
            <x14:dxf>
              <numFmt numFmtId="186" formatCode="[$€-2]\ #,##0;[Red]\-[$€-2]\ #,##0"/>
            </x14:dxf>
          </x14:cfRule>
          <xm:sqref>G9</xm:sqref>
        </x14:conditionalFormatting>
        <x14:conditionalFormatting xmlns:xm="http://schemas.microsoft.com/office/excel/2006/main">
          <x14:cfRule type="expression" priority="2" id="{336CB47C-B392-4E0E-9121-4D558809173E}">
            <xm:f>CoverSheet!$D$11="EUR"</xm:f>
            <x14:dxf>
              <numFmt numFmtId="186" formatCode="[$€-2]\ #,##0;[Red]\-[$€-2]\ #,##0"/>
            </x14:dxf>
          </x14:cfRule>
          <xm:sqref>L10:M158 B10:J158</xm:sqref>
        </x14:conditionalFormatting>
        <x14:conditionalFormatting xmlns:xm="http://schemas.microsoft.com/office/excel/2006/main">
          <x14:cfRule type="expression" priority="1" id="{0933038A-63CC-49CE-A71A-C8C8D64B95C1}">
            <xm:f>CoverSheet!$D$11="EUR"</xm:f>
            <x14:dxf>
              <numFmt numFmtId="186" formatCode="[$€-2]\ #,##0;[Red]\-[$€-2]\ #,##0"/>
            </x14:dxf>
          </x14:cfRule>
          <xm:sqref>G10:G158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FFFF00"/>
  </sheetPr>
  <dimension ref="A1:O31"/>
  <sheetViews>
    <sheetView showGridLines="0" zoomScale="90" zoomScaleNormal="90" zoomScaleSheetLayoutView="70" workbookViewId="0">
      <selection activeCell="H16" sqref="H16"/>
    </sheetView>
  </sheetViews>
  <sheetFormatPr defaultColWidth="9.140625" defaultRowHeight="12.75" x14ac:dyDescent="0.2"/>
  <cols>
    <col min="1" max="1" width="2.85546875" style="434" customWidth="1"/>
    <col min="2" max="2" width="57.85546875" style="434" bestFit="1" customWidth="1"/>
    <col min="3" max="3" width="7.140625" style="434" customWidth="1"/>
    <col min="4" max="4" width="32.28515625" style="434" customWidth="1"/>
    <col min="5" max="5" width="31" style="434" customWidth="1"/>
    <col min="6" max="6" width="24.42578125" style="434" customWidth="1"/>
    <col min="7" max="7" width="25.140625" style="434" customWidth="1"/>
    <col min="8" max="8" width="36.140625" style="434" bestFit="1" customWidth="1"/>
    <col min="9" max="9" width="23.140625" style="434" customWidth="1"/>
    <col min="10" max="10" width="29.42578125" style="434" customWidth="1"/>
    <col min="11" max="11" width="27.42578125" style="434" customWidth="1"/>
    <col min="12" max="12" width="25.42578125" style="434" customWidth="1"/>
    <col min="13" max="13" width="27" style="434" customWidth="1"/>
    <col min="14" max="14" width="65.42578125" style="434" customWidth="1"/>
    <col min="15" max="16384" width="9.140625" style="434"/>
  </cols>
  <sheetData>
    <row r="1" spans="1:15" s="551" customFormat="1" ht="45" x14ac:dyDescent="0.6">
      <c r="A1" s="513" t="str">
        <f>IF(CoverSheet!J13="","Progress Report","Progress Report with Disbursement Request")</f>
        <v>Progress Report with Disbursement Request</v>
      </c>
      <c r="B1" s="745"/>
      <c r="C1" s="513"/>
      <c r="D1" s="513"/>
      <c r="E1" s="513"/>
      <c r="F1" s="513"/>
      <c r="G1" s="513"/>
      <c r="H1" s="548"/>
      <c r="I1" s="548"/>
      <c r="J1" s="500"/>
      <c r="K1" s="500"/>
      <c r="L1" s="500"/>
    </row>
    <row r="2" spans="1:15" s="644" customFormat="1" ht="40.5" customHeight="1" x14ac:dyDescent="0.2">
      <c r="A2" s="1828" t="s">
        <v>1100</v>
      </c>
      <c r="B2" s="1828"/>
      <c r="C2" s="1828"/>
      <c r="D2" s="1828"/>
      <c r="E2" s="1828"/>
      <c r="F2" s="1828"/>
      <c r="G2" s="1828"/>
      <c r="H2" s="1828"/>
      <c r="I2" s="1828"/>
      <c r="J2" s="1828"/>
      <c r="K2" s="1828"/>
      <c r="L2" s="1828"/>
      <c r="M2" s="1828"/>
      <c r="N2" s="1828"/>
    </row>
    <row r="3" spans="1:15" s="504" customFormat="1" ht="33" customHeight="1" thickBot="1" x14ac:dyDescent="0.25"/>
    <row r="4" spans="1:15" s="643" customFormat="1" ht="33" customHeight="1" thickBot="1" x14ac:dyDescent="0.25">
      <c r="A4" s="1829" t="s">
        <v>1332</v>
      </c>
      <c r="B4" s="1830"/>
      <c r="C4" s="1830"/>
      <c r="D4" s="1830"/>
      <c r="E4" s="1830"/>
      <c r="F4" s="1830"/>
      <c r="G4" s="1830"/>
      <c r="H4" s="1830"/>
      <c r="I4" s="1830"/>
      <c r="J4" s="1830"/>
      <c r="K4" s="1830"/>
      <c r="L4" s="1830"/>
      <c r="M4" s="1830"/>
      <c r="N4" s="1830"/>
      <c r="O4" s="737"/>
    </row>
    <row r="5" spans="1:15" s="340" customFormat="1" ht="0.75" customHeight="1" thickBot="1" x14ac:dyDescent="0.25">
      <c r="B5" s="552"/>
      <c r="C5" s="552"/>
      <c r="D5" s="552"/>
      <c r="E5" s="552"/>
      <c r="F5" s="552"/>
      <c r="G5" s="552"/>
      <c r="H5" s="552"/>
      <c r="I5" s="552"/>
      <c r="J5" s="552"/>
      <c r="K5" s="552"/>
      <c r="L5" s="736"/>
    </row>
    <row r="6" spans="1:15" s="499" customFormat="1" ht="30" customHeight="1" thickBot="1" x14ac:dyDescent="0.25">
      <c r="B6" s="633"/>
      <c r="C6" s="634"/>
      <c r="D6" s="1834" t="s">
        <v>323</v>
      </c>
      <c r="E6" s="1835"/>
      <c r="F6" s="1835"/>
      <c r="G6" s="1835"/>
      <c r="H6" s="1835"/>
      <c r="I6" s="1835"/>
      <c r="J6" s="1835"/>
      <c r="K6" s="1835"/>
      <c r="L6" s="1835"/>
      <c r="M6" s="1835"/>
      <c r="N6" s="1836"/>
      <c r="O6" s="738"/>
    </row>
    <row r="7" spans="1:15" s="499" customFormat="1" ht="93" customHeight="1" thickBot="1" x14ac:dyDescent="0.25">
      <c r="B7" s="1816"/>
      <c r="C7" s="1817"/>
      <c r="D7" s="882" t="s">
        <v>112</v>
      </c>
      <c r="E7" s="873" t="s">
        <v>1074</v>
      </c>
      <c r="F7" s="873" t="s">
        <v>337</v>
      </c>
      <c r="G7" s="873" t="s">
        <v>338</v>
      </c>
      <c r="H7" s="1824" t="s">
        <v>1114</v>
      </c>
      <c r="I7" s="1825"/>
      <c r="J7" s="873" t="s">
        <v>21</v>
      </c>
      <c r="K7" s="873" t="s">
        <v>1075</v>
      </c>
      <c r="L7" s="873" t="s">
        <v>1027</v>
      </c>
      <c r="M7" s="873" t="s">
        <v>338</v>
      </c>
      <c r="N7" s="873" t="s">
        <v>1114</v>
      </c>
    </row>
    <row r="8" spans="1:15" s="499" customFormat="1" ht="46.5" customHeight="1" x14ac:dyDescent="0.2">
      <c r="B8" s="1818" t="s">
        <v>1080</v>
      </c>
      <c r="C8" s="1819"/>
      <c r="D8" s="730">
        <f>SUM(D9:D10)</f>
        <v>4646843.1347466186</v>
      </c>
      <c r="E8" s="730">
        <f>SUM(E9:E10)</f>
        <v>2366166.85</v>
      </c>
      <c r="F8" s="730">
        <f>IF(D8="",IF(E8="","",D8-E8),D8-E8)</f>
        <v>2280676.2847466185</v>
      </c>
      <c r="G8" s="874">
        <f>E8/D8</f>
        <v>0.50919877891015175</v>
      </c>
      <c r="H8" s="1826"/>
      <c r="I8" s="1827"/>
      <c r="J8" s="730">
        <f>SUM(J9:J10)</f>
        <v>4646843.1347466186</v>
      </c>
      <c r="K8" s="730">
        <f>SUM(K9:K10)</f>
        <v>2366166.85</v>
      </c>
      <c r="L8" s="729">
        <f>IF(J8="",IF(K8="","",J8-K8),J8-K8)</f>
        <v>2280676.2847466185</v>
      </c>
      <c r="M8" s="874">
        <f>K8/J8</f>
        <v>0.50919877891015175</v>
      </c>
      <c r="N8" s="627"/>
    </row>
    <row r="9" spans="1:15" s="499" customFormat="1" ht="65.25" customHeight="1" x14ac:dyDescent="0.2">
      <c r="B9" s="1812" t="s">
        <v>1156</v>
      </c>
      <c r="C9" s="1813"/>
      <c r="D9" s="727">
        <v>2593036.4244777733</v>
      </c>
      <c r="E9" s="729">
        <f>'PR Cash Reconciliation_2A,B,C,D'!D18+'PR Cash Reconciliation_2A,B,C,D'!D19+'PR Cash Reconciliation_2A,B,C,D'!D21</f>
        <v>1027509.1400000001</v>
      </c>
      <c r="F9" s="729">
        <f>IF(D9="",IF(E9="",0,D9-E9),D9-E9)</f>
        <v>1565527.2844777731</v>
      </c>
      <c r="G9" s="874">
        <f>E9/D9</f>
        <v>0.39625711783317358</v>
      </c>
      <c r="H9" s="1832" t="s">
        <v>1552</v>
      </c>
      <c r="I9" s="1833"/>
      <c r="J9" s="727">
        <f>D9</f>
        <v>2593036.4244777733</v>
      </c>
      <c r="K9" s="729">
        <f>'PR Cash Reconciliation_2A,B,C,D'!D18+'PR Cash Reconciliation_2A,B,C,D'!D19+'PR Cash Reconciliation_2A,B,C,D'!D21+'PR Cash Reconciliation_2A,B,C,D'!C18+'PR Cash Reconciliation_2A,B,C,D'!C19+'PR Cash Reconciliation_2A,B,C,D'!C21</f>
        <v>1027509.1400000001</v>
      </c>
      <c r="L9" s="729">
        <f>IF(J9="",IF(K9="",0,J9-K9),J9-K9)</f>
        <v>1565527.2844777731</v>
      </c>
      <c r="M9" s="874">
        <f>K9/J9</f>
        <v>0.39625711783317358</v>
      </c>
      <c r="N9" s="628"/>
    </row>
    <row r="10" spans="1:15" s="499" customFormat="1" ht="65.25" customHeight="1" x14ac:dyDescent="0.2">
      <c r="B10" s="1822" t="s">
        <v>115</v>
      </c>
      <c r="C10" s="1823"/>
      <c r="D10" s="727">
        <v>2053806.7102688453</v>
      </c>
      <c r="E10" s="729">
        <f>'PR Cash Reconciliation_2A,B,C,D'!D20</f>
        <v>1338657.71</v>
      </c>
      <c r="F10" s="729">
        <f>IF(D10="",IF(E10="",0,D10-E10),D10-E10)</f>
        <v>715149.00026884535</v>
      </c>
      <c r="G10" s="874">
        <f>E10/D10</f>
        <v>0.65179342501260418</v>
      </c>
      <c r="H10" s="1832" t="s">
        <v>1553</v>
      </c>
      <c r="I10" s="1833"/>
      <c r="J10" s="727">
        <f>D10</f>
        <v>2053806.7102688453</v>
      </c>
      <c r="K10" s="729">
        <f>'PR Cash Reconciliation_2A,B,C,D'!D20+'PR Cash Reconciliation_2A,B,C,D'!C20</f>
        <v>1338657.71</v>
      </c>
      <c r="L10" s="729">
        <f>IF(J10="",IF(K10="",0,J10-K10),J10-K10)</f>
        <v>715149.00026884535</v>
      </c>
      <c r="M10" s="874">
        <f>K10/J10</f>
        <v>0.65179342501260418</v>
      </c>
      <c r="N10" s="628"/>
    </row>
    <row r="11" spans="1:15" s="499" customFormat="1" ht="15.75" thickBot="1" x14ac:dyDescent="0.25">
      <c r="B11" s="629"/>
      <c r="C11" s="629"/>
      <c r="D11" s="630"/>
      <c r="E11" s="630"/>
      <c r="F11" s="631"/>
      <c r="I11" s="632"/>
      <c r="J11" s="632"/>
      <c r="K11" s="630"/>
      <c r="L11" s="630"/>
      <c r="N11" s="631"/>
    </row>
    <row r="12" spans="1:15" s="499" customFormat="1" ht="90" customHeight="1" thickBot="1" x14ac:dyDescent="0.25">
      <c r="B12" s="1816" t="s">
        <v>1018</v>
      </c>
      <c r="C12" s="1817"/>
      <c r="D12" s="882" t="s">
        <v>112</v>
      </c>
      <c r="E12" s="873" t="s">
        <v>1074</v>
      </c>
      <c r="F12" s="873" t="s">
        <v>337</v>
      </c>
      <c r="G12" s="873" t="s">
        <v>338</v>
      </c>
      <c r="H12" s="1824" t="s">
        <v>1114</v>
      </c>
      <c r="I12" s="1825"/>
      <c r="J12" s="873" t="s">
        <v>21</v>
      </c>
      <c r="K12" s="873" t="s">
        <v>1075</v>
      </c>
      <c r="L12" s="873" t="s">
        <v>1027</v>
      </c>
      <c r="M12" s="882" t="s">
        <v>338</v>
      </c>
      <c r="N12" s="873" t="s">
        <v>1114</v>
      </c>
    </row>
    <row r="13" spans="1:15" s="499" customFormat="1" ht="54" customHeight="1" x14ac:dyDescent="0.2">
      <c r="B13" s="1818" t="s">
        <v>1157</v>
      </c>
      <c r="C13" s="1819"/>
      <c r="D13" s="730">
        <f>D14+D15</f>
        <v>2090423.7558721437</v>
      </c>
      <c r="E13" s="730">
        <f>E14+E15</f>
        <v>790695.59925007808</v>
      </c>
      <c r="F13" s="730">
        <f>IF(D13="",IF(E13="","",D13-E13),D13-E13)</f>
        <v>1299728.1566220657</v>
      </c>
      <c r="G13" s="874">
        <f>E13/D13</f>
        <v>0.37824656222402753</v>
      </c>
      <c r="H13" s="1843"/>
      <c r="I13" s="1844"/>
      <c r="J13" s="876">
        <f>J14+J15</f>
        <v>2090423.7558721437</v>
      </c>
      <c r="K13" s="730">
        <f>K14+K15</f>
        <v>790695.59925007808</v>
      </c>
      <c r="L13" s="730">
        <f>IF(J13="",IF(K13="","",J13-K13),J13-K13)</f>
        <v>1299728.1566220657</v>
      </c>
      <c r="M13" s="874">
        <f>K13/J13</f>
        <v>0.37824656222402753</v>
      </c>
      <c r="N13" s="635"/>
    </row>
    <row r="14" spans="1:15" s="499" customFormat="1" ht="54" customHeight="1" x14ac:dyDescent="0.2">
      <c r="B14" s="1820" t="s">
        <v>1013</v>
      </c>
      <c r="C14" s="1821"/>
      <c r="D14" s="727">
        <v>826432.57958189235</v>
      </c>
      <c r="E14" s="727">
        <v>598466.06763372489</v>
      </c>
      <c r="F14" s="729">
        <f>IF(D14="",IF(E14="",0,D14-E14),D14-E14)</f>
        <v>227966.51194816746</v>
      </c>
      <c r="G14" s="874">
        <f>E14/D14</f>
        <v>0.72415594740529232</v>
      </c>
      <c r="H14" s="1832" t="s">
        <v>1542</v>
      </c>
      <c r="I14" s="1833"/>
      <c r="J14" s="727">
        <f>D14</f>
        <v>826432.57958189235</v>
      </c>
      <c r="K14" s="727">
        <f>E14</f>
        <v>598466.06763372489</v>
      </c>
      <c r="L14" s="729">
        <f>IF(J14="",IF(K14="",0,J14-K14),J14-K14)</f>
        <v>227966.51194816746</v>
      </c>
      <c r="M14" s="874">
        <f>K14/J14</f>
        <v>0.72415594740529232</v>
      </c>
      <c r="N14" s="624"/>
    </row>
    <row r="15" spans="1:15" s="499" customFormat="1" ht="51" customHeight="1" x14ac:dyDescent="0.2">
      <c r="B15" s="1812" t="s">
        <v>1014</v>
      </c>
      <c r="C15" s="1813"/>
      <c r="D15" s="727">
        <v>1263991.1762902513</v>
      </c>
      <c r="E15" s="727">
        <v>192229.53161635317</v>
      </c>
      <c r="F15" s="729">
        <f>IF(D15="",IF(E15="",0,D15-E15),D15-E15)</f>
        <v>1071761.6446738981</v>
      </c>
      <c r="G15" s="875">
        <f>E15/D15</f>
        <v>0.15208138729301648</v>
      </c>
      <c r="H15" s="1837" t="s">
        <v>1554</v>
      </c>
      <c r="I15" s="1838"/>
      <c r="J15" s="727">
        <f>D15</f>
        <v>1263991.1762902513</v>
      </c>
      <c r="K15" s="727">
        <f>E15</f>
        <v>192229.53161635317</v>
      </c>
      <c r="L15" s="729">
        <f>IF(J15="",IF(K15="",0,J15-K15),J15-K15)</f>
        <v>1071761.6446738981</v>
      </c>
      <c r="M15" s="874">
        <f>K15/J15</f>
        <v>0.15208138729301648</v>
      </c>
      <c r="N15" s="744"/>
    </row>
    <row r="16" spans="1:15" s="340" customFormat="1" x14ac:dyDescent="0.2">
      <c r="C16" s="367"/>
      <c r="E16" s="743"/>
      <c r="F16" s="743"/>
      <c r="G16" s="743"/>
      <c r="H16" s="743"/>
      <c r="I16" s="743"/>
      <c r="L16" s="743"/>
      <c r="N16" s="743"/>
    </row>
    <row r="17" spans="1:14" s="340" customFormat="1" x14ac:dyDescent="0.2"/>
    <row r="18" spans="1:14" s="340" customFormat="1" ht="60.75" customHeight="1" thickBot="1" x14ac:dyDescent="0.25">
      <c r="A18" s="510" t="s">
        <v>986</v>
      </c>
      <c r="B18" s="509"/>
      <c r="C18" s="346"/>
      <c r="D18" s="346"/>
      <c r="E18" s="346"/>
      <c r="F18" s="346"/>
      <c r="G18" s="346"/>
      <c r="H18" s="346"/>
      <c r="I18" s="346"/>
      <c r="J18" s="508"/>
      <c r="K18" s="507"/>
      <c r="L18" s="507"/>
    </row>
    <row r="19" spans="1:14" s="643" customFormat="1" ht="33" customHeight="1" thickBot="1" x14ac:dyDescent="0.25">
      <c r="A19" s="1831" t="s">
        <v>1333</v>
      </c>
      <c r="B19" s="1831"/>
      <c r="C19" s="1831"/>
      <c r="D19" s="1831"/>
      <c r="E19" s="1831"/>
      <c r="F19" s="1831"/>
      <c r="G19" s="1831"/>
      <c r="H19" s="1831"/>
      <c r="I19" s="1831"/>
      <c r="J19" s="1831"/>
      <c r="K19" s="1831"/>
      <c r="L19" s="1831"/>
      <c r="M19" s="741"/>
      <c r="N19" s="741"/>
    </row>
    <row r="20" spans="1:14" s="340" customFormat="1" ht="21" hidden="1" thickBot="1" x14ac:dyDescent="0.25">
      <c r="B20" s="552"/>
      <c r="C20" s="553"/>
      <c r="D20" s="552"/>
      <c r="E20" s="739"/>
      <c r="F20" s="552"/>
      <c r="G20" s="739"/>
      <c r="H20" s="552"/>
      <c r="I20" s="552"/>
      <c r="J20" s="739"/>
      <c r="K20" s="739"/>
      <c r="L20" s="740"/>
    </row>
    <row r="21" spans="1:14" s="340" customFormat="1" ht="28.5" customHeight="1" thickBot="1" x14ac:dyDescent="0.25">
      <c r="A21" s="565"/>
      <c r="B21" s="625"/>
      <c r="C21" s="626"/>
      <c r="D21" s="1809" t="s">
        <v>1021</v>
      </c>
      <c r="E21" s="1810"/>
      <c r="F21" s="1810"/>
      <c r="G21" s="1810"/>
      <c r="H21" s="1810"/>
      <c r="I21" s="1810"/>
      <c r="J21" s="1810"/>
      <c r="K21" s="1810"/>
      <c r="L21" s="1810"/>
      <c r="M21" s="1810"/>
      <c r="N21" s="1810"/>
    </row>
    <row r="22" spans="1:14" s="340" customFormat="1" ht="80.099999999999994" customHeight="1" thickBot="1" x14ac:dyDescent="0.25">
      <c r="B22" s="1816"/>
      <c r="C22" s="1817"/>
      <c r="D22" s="892" t="s">
        <v>112</v>
      </c>
      <c r="E22" s="888" t="s">
        <v>1019</v>
      </c>
      <c r="F22" s="885" t="s">
        <v>337</v>
      </c>
      <c r="G22" s="881" t="s">
        <v>338</v>
      </c>
      <c r="H22" s="1839" t="s">
        <v>1159</v>
      </c>
      <c r="I22" s="1840"/>
      <c r="J22" s="885" t="s">
        <v>21</v>
      </c>
      <c r="K22" s="878" t="s">
        <v>1020</v>
      </c>
      <c r="L22" s="885" t="s">
        <v>1027</v>
      </c>
      <c r="M22" s="880" t="s">
        <v>338</v>
      </c>
      <c r="N22" s="881" t="s">
        <v>1158</v>
      </c>
    </row>
    <row r="23" spans="1:14" s="340" customFormat="1" ht="46.5" customHeight="1" x14ac:dyDescent="0.2">
      <c r="B23" s="1814" t="s">
        <v>1080</v>
      </c>
      <c r="C23" s="1815"/>
      <c r="D23" s="886">
        <f>SUM(D24:D25)</f>
        <v>0</v>
      </c>
      <c r="E23" s="886">
        <f>SUM(E24:E25)</f>
        <v>2366166.85</v>
      </c>
      <c r="F23" s="886">
        <f>IF(D23="",IF(E23="","",D23-E23),D23-E23)</f>
        <v>-2366166.85</v>
      </c>
      <c r="G23" s="887" t="e">
        <f>E23/D23</f>
        <v>#DIV/0!</v>
      </c>
      <c r="H23" s="1841"/>
      <c r="I23" s="1842"/>
      <c r="J23" s="886">
        <f>SUM(J24:J25)</f>
        <v>0</v>
      </c>
      <c r="K23" s="886">
        <f>SUM(K24:K25)</f>
        <v>2366166.85</v>
      </c>
      <c r="L23" s="886">
        <f>IF(J23="",IF(K23="","",J23-K23),J23-K23)</f>
        <v>-2366166.85</v>
      </c>
      <c r="M23" s="884" t="e">
        <f>K23/J23</f>
        <v>#DIV/0!</v>
      </c>
      <c r="N23" s="883"/>
    </row>
    <row r="24" spans="1:14" s="340" customFormat="1" ht="65.25" customHeight="1" x14ac:dyDescent="0.2">
      <c r="B24" s="1812" t="s">
        <v>1156</v>
      </c>
      <c r="C24" s="1813"/>
      <c r="D24" s="727">
        <v>0</v>
      </c>
      <c r="E24" s="952">
        <f>'PR Cash Reconciliation_2A,B,C,D'!H18+'PR Cash Reconciliation_2A,B,C,D'!H19+'PR Cash Reconciliation_2A,B,C,D'!H21</f>
        <v>1027509.1400000001</v>
      </c>
      <c r="F24" s="729">
        <f>IF(D24="",IF(E24="",0,D24-E24),D24-E24)</f>
        <v>-1027509.1400000001</v>
      </c>
      <c r="G24" s="877" t="e">
        <f>E24/D24</f>
        <v>#DIV/0!</v>
      </c>
      <c r="H24" s="1832"/>
      <c r="I24" s="1833"/>
      <c r="J24" s="727">
        <v>0</v>
      </c>
      <c r="K24" s="729">
        <f>'PR Cash Reconciliation_2A,B,C,D'!F18+'PR Cash Reconciliation_2A,B,C,D'!F19+'PR Cash Reconciliation_2A,B,C,D'!F21+E24</f>
        <v>1027509.1400000001</v>
      </c>
      <c r="L24" s="729">
        <f>IF(J24="",IF(K24="",0,J24-K24),J24-K24)</f>
        <v>-1027509.1400000001</v>
      </c>
      <c r="M24" s="874" t="e">
        <f>K24/J24</f>
        <v>#DIV/0!</v>
      </c>
      <c r="N24" s="628"/>
    </row>
    <row r="25" spans="1:14" s="340" customFormat="1" ht="65.25" customHeight="1" x14ac:dyDescent="0.2">
      <c r="B25" s="1822" t="s">
        <v>115</v>
      </c>
      <c r="C25" s="1823"/>
      <c r="D25" s="727">
        <v>0</v>
      </c>
      <c r="E25" s="952">
        <f>'PR Cash Reconciliation_2A,B,C,D'!H20</f>
        <v>1338657.71</v>
      </c>
      <c r="F25" s="729">
        <f>IF(D25="",IF(E25="",0,D25-E25),D25-E25)</f>
        <v>-1338657.71</v>
      </c>
      <c r="G25" s="877" t="e">
        <f>E25/D25</f>
        <v>#DIV/0!</v>
      </c>
      <c r="H25" s="1832"/>
      <c r="I25" s="1833"/>
      <c r="J25" s="727">
        <v>0</v>
      </c>
      <c r="K25" s="729">
        <f>'PR Cash Reconciliation_2A,B,C,D'!F20+E25</f>
        <v>1338657.71</v>
      </c>
      <c r="L25" s="729">
        <f>IF(J25="",IF(K25="",0,J25-K25),J25-K25)</f>
        <v>-1338657.71</v>
      </c>
      <c r="M25" s="874" t="e">
        <f>K25/J25</f>
        <v>#DIV/0!</v>
      </c>
      <c r="N25" s="628"/>
    </row>
    <row r="26" spans="1:14" s="340" customFormat="1" ht="15.75" thickBot="1" x14ac:dyDescent="0.25">
      <c r="B26" s="629"/>
      <c r="C26" s="629"/>
      <c r="D26" s="630"/>
      <c r="E26" s="630"/>
      <c r="F26" s="631"/>
      <c r="I26" s="632"/>
      <c r="J26" s="632"/>
      <c r="K26" s="630"/>
      <c r="L26" s="630"/>
      <c r="N26" s="631"/>
    </row>
    <row r="27" spans="1:14" s="340" customFormat="1" ht="90.75" customHeight="1" thickBot="1" x14ac:dyDescent="0.25">
      <c r="B27" s="1816" t="s">
        <v>1018</v>
      </c>
      <c r="C27" s="1817"/>
      <c r="D27" s="879" t="s">
        <v>112</v>
      </c>
      <c r="E27" s="879" t="s">
        <v>1019</v>
      </c>
      <c r="F27" s="879" t="s">
        <v>337</v>
      </c>
      <c r="G27" s="881" t="s">
        <v>338</v>
      </c>
      <c r="H27" s="1809" t="s">
        <v>1158</v>
      </c>
      <c r="I27" s="1811"/>
      <c r="J27" s="879" t="s">
        <v>21</v>
      </c>
      <c r="K27" s="879" t="s">
        <v>1020</v>
      </c>
      <c r="L27" s="881" t="s">
        <v>1027</v>
      </c>
      <c r="M27" s="880" t="s">
        <v>338</v>
      </c>
      <c r="N27" s="881" t="s">
        <v>1158</v>
      </c>
    </row>
    <row r="28" spans="1:14" s="340" customFormat="1" ht="54" customHeight="1" x14ac:dyDescent="0.2">
      <c r="B28" s="1818" t="s">
        <v>1024</v>
      </c>
      <c r="C28" s="1819"/>
      <c r="D28" s="889">
        <f>D29+D30</f>
        <v>0</v>
      </c>
      <c r="E28" s="889">
        <f>E29+E30</f>
        <v>0</v>
      </c>
      <c r="F28" s="889">
        <f>IF(D28="",IF(E28="","",D28-E28),D28-E28)</f>
        <v>0</v>
      </c>
      <c r="G28" s="884" t="e">
        <f>E28/D28</f>
        <v>#DIV/0!</v>
      </c>
      <c r="H28" s="890"/>
      <c r="I28" s="891"/>
      <c r="J28" s="889">
        <f>J29+J30</f>
        <v>0</v>
      </c>
      <c r="K28" s="889">
        <f>K29+K30</f>
        <v>0</v>
      </c>
      <c r="L28" s="889">
        <f>IF(J28="",IF(K28="","",J28-K28),J28-K28)</f>
        <v>0</v>
      </c>
      <c r="M28" s="884" t="e">
        <f>K28/J28</f>
        <v>#DIV/0!</v>
      </c>
      <c r="N28" s="635"/>
    </row>
    <row r="29" spans="1:14" s="340" customFormat="1" ht="54" customHeight="1" x14ac:dyDescent="0.2">
      <c r="B29" s="1820" t="s">
        <v>1013</v>
      </c>
      <c r="C29" s="1821"/>
      <c r="D29" s="727">
        <v>0</v>
      </c>
      <c r="E29" s="727">
        <v>0</v>
      </c>
      <c r="F29" s="729">
        <f>IF(D29="",IF(E29="",0,D29-E29),D29-E29)</f>
        <v>0</v>
      </c>
      <c r="G29" s="874" t="e">
        <f>E29/D29</f>
        <v>#DIV/0!</v>
      </c>
      <c r="H29" s="1832"/>
      <c r="I29" s="1833"/>
      <c r="J29" s="727">
        <v>0</v>
      </c>
      <c r="K29" s="727">
        <v>0</v>
      </c>
      <c r="L29" s="729">
        <f>IF(J29="",IF(K29="",0,J29-K29),J29-K29)</f>
        <v>0</v>
      </c>
      <c r="M29" s="874" t="e">
        <f>K29/J29</f>
        <v>#DIV/0!</v>
      </c>
      <c r="N29" s="624"/>
    </row>
    <row r="30" spans="1:14" s="340" customFormat="1" ht="51" customHeight="1" x14ac:dyDescent="0.2">
      <c r="B30" s="1812" t="s">
        <v>1014</v>
      </c>
      <c r="C30" s="1813"/>
      <c r="D30" s="727">
        <v>0</v>
      </c>
      <c r="E30" s="727">
        <v>0</v>
      </c>
      <c r="F30" s="729">
        <f>IF(D30="",IF(E30="",0,D30-E30),D30-E30)</f>
        <v>0</v>
      </c>
      <c r="G30" s="874" t="e">
        <f>E30/D30</f>
        <v>#DIV/0!</v>
      </c>
      <c r="H30" s="1832"/>
      <c r="I30" s="1833"/>
      <c r="J30" s="727">
        <v>0</v>
      </c>
      <c r="K30" s="727">
        <v>0</v>
      </c>
      <c r="L30" s="729">
        <f>IF(J30="",IF(K30="",0,J30-K30),J30-K30)</f>
        <v>0</v>
      </c>
      <c r="M30" s="874" t="e">
        <f>K30/J30</f>
        <v>#DIV/0!</v>
      </c>
      <c r="N30" s="624"/>
    </row>
    <row r="31" spans="1:14" s="319" customFormat="1" x14ac:dyDescent="0.2">
      <c r="D31" s="742"/>
      <c r="E31" s="742"/>
      <c r="F31" s="742"/>
      <c r="J31" s="742"/>
      <c r="K31" s="742"/>
      <c r="L31" s="742"/>
    </row>
  </sheetData>
  <sheetProtection algorithmName="SHA-512" hashValue="FfDt/uxpCbc8Kv6X/FdTe7o8OHlad2k2+k7gtfmGoLmL+y5Qubb/KZBykaOBIXErrq58usDA4cmBsQJV2hwz3Q==" saltValue="MiKwYmrqEcoin4PCARd5sw==" spinCount="100000" sheet="1" objects="1" scenarios="1" formatCells="0" formatColumns="0" formatRows="0"/>
  <mergeCells count="36">
    <mergeCell ref="H27:I27"/>
    <mergeCell ref="H29:I29"/>
    <mergeCell ref="H30:I30"/>
    <mergeCell ref="D6:N6"/>
    <mergeCell ref="D21:N21"/>
    <mergeCell ref="H15:I15"/>
    <mergeCell ref="H22:I22"/>
    <mergeCell ref="H23:I23"/>
    <mergeCell ref="H24:I24"/>
    <mergeCell ref="H25:I25"/>
    <mergeCell ref="H9:I9"/>
    <mergeCell ref="H10:I10"/>
    <mergeCell ref="H12:I12"/>
    <mergeCell ref="H13:I13"/>
    <mergeCell ref="H14:I14"/>
    <mergeCell ref="B9:C9"/>
    <mergeCell ref="B22:C22"/>
    <mergeCell ref="B10:C10"/>
    <mergeCell ref="B14:C14"/>
    <mergeCell ref="B15:C15"/>
    <mergeCell ref="B12:C12"/>
    <mergeCell ref="A19:L19"/>
    <mergeCell ref="B13:C13"/>
    <mergeCell ref="B7:C7"/>
    <mergeCell ref="B8:C8"/>
    <mergeCell ref="H7:I7"/>
    <mergeCell ref="H8:I8"/>
    <mergeCell ref="A2:N2"/>
    <mergeCell ref="A4:N4"/>
    <mergeCell ref="B24:C24"/>
    <mergeCell ref="B23:C23"/>
    <mergeCell ref="B27:C27"/>
    <mergeCell ref="B28:C28"/>
    <mergeCell ref="B30:C30"/>
    <mergeCell ref="B29:C29"/>
    <mergeCell ref="B25:C25"/>
  </mergeCells>
  <conditionalFormatting sqref="F11 N11 N13:N15 H13">
    <cfRule type="cellIs" dxfId="53" priority="51" stopIfTrue="1" operator="lessThan">
      <formula>0</formula>
    </cfRule>
  </conditionalFormatting>
  <conditionalFormatting sqref="F11 H13 N13:N15 N11 N26">
    <cfRule type="cellIs" dxfId="52" priority="50" stopIfTrue="1" operator="lessThan">
      <formula>0</formula>
    </cfRule>
  </conditionalFormatting>
  <conditionalFormatting sqref="F26 N26 N28:N30 H28">
    <cfRule type="cellIs" dxfId="51" priority="44" stopIfTrue="1" operator="lessThan">
      <formula>0</formula>
    </cfRule>
  </conditionalFormatting>
  <conditionalFormatting sqref="F26 H28 N28:N30">
    <cfRule type="cellIs" dxfId="50" priority="43" stopIfTrue="1" operator="lessThan">
      <formula>0</formula>
    </cfRule>
  </conditionalFormatting>
  <pageMargins left="0.31496062992125984" right="0.31496062992125984" top="0.35433070866141736" bottom="0.35433070866141736" header="0.31496062992125984" footer="0.31496062992125984"/>
  <pageSetup paperSize="9" scale="33" orientation="landscape" r:id="rId1"/>
  <headerFooter>
    <oddFooter>&amp;L&amp;A&amp;R&amp;P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tint="-0.249977111117893"/>
  </sheetPr>
  <dimension ref="A1:JG58"/>
  <sheetViews>
    <sheetView view="pageBreakPreview" topLeftCell="M1" zoomScale="70" zoomScaleNormal="85" zoomScaleSheetLayoutView="70" zoomScalePageLayoutView="55" workbookViewId="0">
      <selection activeCell="Q15" sqref="Q15:W15"/>
    </sheetView>
  </sheetViews>
  <sheetFormatPr defaultColWidth="0" defaultRowHeight="12.75" x14ac:dyDescent="0.2"/>
  <cols>
    <col min="1" max="12" width="9.140625" style="467" hidden="1" customWidth="1"/>
    <col min="13" max="13" width="23.140625" style="310" customWidth="1"/>
    <col min="14" max="14" width="47.42578125" style="310" customWidth="1"/>
    <col min="15" max="16" width="22" style="310" customWidth="1"/>
    <col min="17" max="20" width="18.85546875" style="310" customWidth="1"/>
    <col min="21" max="21" width="23.85546875" style="310" customWidth="1"/>
    <col min="22" max="22" width="30.85546875" style="310" customWidth="1"/>
    <col min="23" max="23" width="35.28515625" style="310" customWidth="1"/>
    <col min="24" max="24" width="4.85546875" style="353" customWidth="1"/>
    <col min="25" max="26" width="18.5703125" style="341" customWidth="1"/>
    <col min="27" max="267" width="0" style="310" hidden="1" customWidth="1"/>
    <col min="268" max="16384" width="9.140625" style="310" hidden="1"/>
  </cols>
  <sheetData>
    <row r="1" spans="13:26" s="340" customFormat="1" ht="46.5" customHeight="1" x14ac:dyDescent="0.35">
      <c r="M1" s="1930" t="str">
        <f>IF(CoverSheet!J13="","Progress Report","Progress Report with Disbursement Request")</f>
        <v>Progress Report with Disbursement Request</v>
      </c>
      <c r="N1" s="1930"/>
      <c r="O1" s="1930"/>
      <c r="P1" s="1930"/>
      <c r="Q1" s="1930"/>
      <c r="R1" s="1930"/>
      <c r="S1" s="1930"/>
      <c r="T1" s="1930"/>
      <c r="U1" s="1930"/>
      <c r="V1" s="1930"/>
      <c r="W1" s="1930"/>
      <c r="X1" s="339"/>
      <c r="Y1" s="339"/>
      <c r="Z1" s="339"/>
    </row>
    <row r="2" spans="13:26" s="340" customFormat="1" ht="15" x14ac:dyDescent="0.2">
      <c r="M2" s="343"/>
      <c r="N2" s="343"/>
      <c r="O2" s="343"/>
      <c r="P2" s="343"/>
      <c r="Q2" s="343"/>
      <c r="R2" s="343"/>
      <c r="S2" s="343"/>
      <c r="T2" s="343"/>
      <c r="U2" s="343"/>
      <c r="V2" s="344"/>
      <c r="W2" s="341"/>
      <c r="X2" s="341"/>
      <c r="Y2" s="341"/>
      <c r="Z2" s="341"/>
    </row>
    <row r="3" spans="13:26" s="355" customFormat="1" ht="25.5" customHeight="1" thickBot="1" x14ac:dyDescent="0.25">
      <c r="M3" s="1901" t="s">
        <v>987</v>
      </c>
      <c r="N3" s="1901"/>
      <c r="O3" s="1901"/>
      <c r="P3" s="1901"/>
      <c r="Q3" s="1901"/>
      <c r="R3" s="1901"/>
      <c r="S3" s="1901"/>
      <c r="T3" s="1901"/>
      <c r="U3" s="1901"/>
      <c r="V3" s="1901"/>
      <c r="W3" s="554"/>
      <c r="X3" s="365"/>
    </row>
    <row r="4" spans="13:26" s="355" customFormat="1" ht="21" thickBot="1" x14ac:dyDescent="0.25">
      <c r="M4" s="345"/>
      <c r="N4" s="345"/>
      <c r="O4" s="345"/>
      <c r="P4" s="345"/>
      <c r="Q4" s="345"/>
      <c r="R4" s="345"/>
      <c r="S4" s="345"/>
      <c r="T4" s="345"/>
      <c r="U4" s="345"/>
      <c r="V4" s="345"/>
      <c r="W4" s="341"/>
      <c r="X4" s="354"/>
    </row>
    <row r="5" spans="13:26" s="343" customFormat="1" ht="27.75" customHeight="1" thickBot="1" x14ac:dyDescent="0.25">
      <c r="M5" s="756"/>
      <c r="N5" s="756"/>
      <c r="O5" s="757"/>
      <c r="P5" s="757"/>
      <c r="Q5" s="758"/>
      <c r="R5" s="759"/>
      <c r="S5" s="1920" t="s">
        <v>94</v>
      </c>
      <c r="T5" s="1922"/>
      <c r="U5" s="1922"/>
      <c r="V5" s="1922"/>
      <c r="W5" s="1921"/>
      <c r="X5" s="344"/>
    </row>
    <row r="6" spans="13:26" s="343" customFormat="1" ht="148.5" customHeight="1" thickBot="1" x14ac:dyDescent="0.25">
      <c r="M6" s="1923" t="s">
        <v>1189</v>
      </c>
      <c r="N6" s="1924"/>
      <c r="O6" s="1924"/>
      <c r="P6" s="1924"/>
      <c r="Q6" s="1924"/>
      <c r="R6" s="760" t="s">
        <v>120</v>
      </c>
      <c r="S6" s="1931" t="s">
        <v>1497</v>
      </c>
      <c r="T6" s="1932"/>
      <c r="U6" s="1932"/>
      <c r="V6" s="1932"/>
      <c r="W6" s="1933"/>
      <c r="X6" s="344"/>
    </row>
    <row r="7" spans="13:26" s="343" customFormat="1" ht="15.75" thickBot="1" x14ac:dyDescent="0.25">
      <c r="M7" s="761"/>
      <c r="N7" s="761"/>
      <c r="O7" s="761"/>
      <c r="P7" s="761"/>
      <c r="Q7" s="761"/>
      <c r="R7" s="762"/>
      <c r="S7" s="761"/>
      <c r="T7" s="761"/>
      <c r="U7" s="761"/>
      <c r="V7" s="761"/>
      <c r="W7" s="763"/>
      <c r="X7" s="344"/>
    </row>
    <row r="8" spans="13:26" s="343" customFormat="1" ht="37.5" customHeight="1" thickBot="1" x14ac:dyDescent="0.25">
      <c r="M8" s="1934" t="s">
        <v>1115</v>
      </c>
      <c r="N8" s="1935"/>
      <c r="O8" s="1935"/>
      <c r="P8" s="1935"/>
      <c r="Q8" s="1935"/>
      <c r="R8" s="1935"/>
      <c r="S8" s="1935"/>
      <c r="T8" s="1935"/>
      <c r="U8" s="1935"/>
      <c r="V8" s="1935"/>
      <c r="W8" s="1935"/>
      <c r="X8" s="764"/>
    </row>
    <row r="9" spans="13:26" s="638" customFormat="1" ht="34.5" customHeight="1" thickBot="1" x14ac:dyDescent="0.25">
      <c r="M9" s="1920" t="s">
        <v>1116</v>
      </c>
      <c r="N9" s="1921"/>
      <c r="O9" s="765" t="s">
        <v>1117</v>
      </c>
      <c r="P9" s="766" t="s">
        <v>1118</v>
      </c>
      <c r="Q9" s="1920" t="s">
        <v>1206</v>
      </c>
      <c r="R9" s="1922"/>
      <c r="S9" s="1922"/>
      <c r="T9" s="1922"/>
      <c r="U9" s="1922"/>
      <c r="V9" s="1922"/>
      <c r="W9" s="1921"/>
      <c r="X9" s="344"/>
      <c r="Y9" s="343"/>
      <c r="Z9" s="343"/>
    </row>
    <row r="10" spans="13:26" s="638" customFormat="1" ht="27" customHeight="1" x14ac:dyDescent="0.2">
      <c r="M10" s="1925" t="s">
        <v>5</v>
      </c>
      <c r="N10" s="1926"/>
      <c r="O10" s="767" t="s">
        <v>120</v>
      </c>
      <c r="P10" s="768" t="s">
        <v>120</v>
      </c>
      <c r="Q10" s="1927"/>
      <c r="R10" s="1928"/>
      <c r="S10" s="1928"/>
      <c r="T10" s="1928"/>
      <c r="U10" s="1928"/>
      <c r="V10" s="1928"/>
      <c r="W10" s="1929"/>
      <c r="X10" s="344"/>
      <c r="Y10" s="343"/>
      <c r="Z10" s="343"/>
    </row>
    <row r="11" spans="13:26" s="638" customFormat="1" ht="27" customHeight="1" x14ac:dyDescent="0.2">
      <c r="M11" s="1916" t="s">
        <v>15</v>
      </c>
      <c r="N11" s="1917"/>
      <c r="O11" s="769" t="s">
        <v>120</v>
      </c>
      <c r="P11" s="769" t="s">
        <v>120</v>
      </c>
      <c r="Q11" s="1864"/>
      <c r="R11" s="1865"/>
      <c r="S11" s="1865"/>
      <c r="T11" s="1865"/>
      <c r="U11" s="1865"/>
      <c r="V11" s="1865"/>
      <c r="W11" s="1866"/>
      <c r="X11" s="344"/>
      <c r="Y11" s="343"/>
      <c r="Z11" s="343"/>
    </row>
    <row r="12" spans="13:26" s="638" customFormat="1" ht="27" customHeight="1" x14ac:dyDescent="0.2">
      <c r="M12" s="1916" t="s">
        <v>1200</v>
      </c>
      <c r="N12" s="1917"/>
      <c r="O12" s="770" t="s">
        <v>120</v>
      </c>
      <c r="P12" s="771" t="s">
        <v>120</v>
      </c>
      <c r="Q12" s="1864"/>
      <c r="R12" s="1865"/>
      <c r="S12" s="1865"/>
      <c r="T12" s="1865"/>
      <c r="U12" s="1865"/>
      <c r="V12" s="1865"/>
      <c r="W12" s="1866"/>
      <c r="X12" s="344"/>
      <c r="Y12" s="343"/>
      <c r="Z12" s="343"/>
    </row>
    <row r="13" spans="13:26" s="638" customFormat="1" ht="27" customHeight="1" x14ac:dyDescent="0.2">
      <c r="M13" s="1916" t="s">
        <v>6</v>
      </c>
      <c r="N13" s="1917"/>
      <c r="O13" s="772" t="s">
        <v>9</v>
      </c>
      <c r="P13" s="772" t="s">
        <v>9</v>
      </c>
      <c r="Q13" s="1914" t="s">
        <v>1499</v>
      </c>
      <c r="R13" s="1915"/>
      <c r="S13" s="1915"/>
      <c r="T13" s="1915"/>
      <c r="U13" s="1915"/>
      <c r="V13" s="1915"/>
      <c r="W13" s="1915"/>
      <c r="X13" s="764"/>
      <c r="Y13" s="343"/>
      <c r="Z13" s="343"/>
    </row>
    <row r="14" spans="13:26" s="638" customFormat="1" ht="27" customHeight="1" x14ac:dyDescent="0.2">
      <c r="M14" s="1916" t="s">
        <v>7</v>
      </c>
      <c r="N14" s="1917"/>
      <c r="O14" s="772" t="s">
        <v>9</v>
      </c>
      <c r="P14" s="772" t="s">
        <v>8</v>
      </c>
      <c r="Q14" s="1853"/>
      <c r="R14" s="1854"/>
      <c r="S14" s="1854"/>
      <c r="T14" s="1854"/>
      <c r="U14" s="1854"/>
      <c r="V14" s="1854"/>
      <c r="W14" s="1855"/>
      <c r="X14" s="344"/>
      <c r="Y14" s="343"/>
      <c r="Z14" s="343"/>
    </row>
    <row r="15" spans="13:26" s="638" customFormat="1" ht="27" customHeight="1" x14ac:dyDescent="0.2">
      <c r="M15" s="1918" t="s">
        <v>1119</v>
      </c>
      <c r="N15" s="1919"/>
      <c r="O15" s="772" t="s">
        <v>120</v>
      </c>
      <c r="P15" s="772" t="s">
        <v>120</v>
      </c>
      <c r="Q15" s="1864"/>
      <c r="R15" s="1865"/>
      <c r="S15" s="1865"/>
      <c r="T15" s="1865"/>
      <c r="U15" s="1865"/>
      <c r="V15" s="1865"/>
      <c r="W15" s="1866"/>
      <c r="X15" s="344"/>
      <c r="Y15" s="343"/>
      <c r="Z15" s="343"/>
    </row>
    <row r="16" spans="13:26" s="638" customFormat="1" ht="27" customHeight="1" x14ac:dyDescent="0.2">
      <c r="M16" s="1918" t="s">
        <v>1120</v>
      </c>
      <c r="N16" s="1919"/>
      <c r="O16" s="772" t="s">
        <v>9</v>
      </c>
      <c r="P16" s="772" t="s">
        <v>8</v>
      </c>
      <c r="Q16" s="1914" t="s">
        <v>1499</v>
      </c>
      <c r="R16" s="1915"/>
      <c r="S16" s="1915"/>
      <c r="T16" s="1915"/>
      <c r="U16" s="1915"/>
      <c r="V16" s="1915"/>
      <c r="W16" s="1915"/>
      <c r="X16" s="344"/>
      <c r="Y16" s="343"/>
      <c r="Z16" s="343"/>
    </row>
    <row r="17" spans="13:26" s="638" customFormat="1" ht="27" customHeight="1" thickBot="1" x14ac:dyDescent="0.25">
      <c r="M17" s="1910" t="s">
        <v>1188</v>
      </c>
      <c r="N17" s="1911"/>
      <c r="O17" s="773" t="s">
        <v>120</v>
      </c>
      <c r="P17" s="773" t="s">
        <v>120</v>
      </c>
      <c r="Q17" s="1861"/>
      <c r="R17" s="1862"/>
      <c r="S17" s="1862"/>
      <c r="T17" s="1862"/>
      <c r="U17" s="1862"/>
      <c r="V17" s="1862"/>
      <c r="W17" s="1863"/>
      <c r="X17" s="344"/>
      <c r="Y17" s="343"/>
      <c r="Z17" s="343"/>
    </row>
    <row r="18" spans="13:26" s="638" customFormat="1" ht="15.75" thickBot="1" x14ac:dyDescent="0.25">
      <c r="M18" s="1912"/>
      <c r="N18" s="1912"/>
      <c r="O18" s="774"/>
      <c r="P18" s="774"/>
      <c r="Q18" s="1913"/>
      <c r="R18" s="1913"/>
      <c r="S18" s="343"/>
      <c r="T18" s="343"/>
      <c r="U18" s="343"/>
      <c r="V18" s="343"/>
      <c r="W18" s="343"/>
      <c r="X18" s="344"/>
      <c r="Y18" s="343"/>
      <c r="Z18" s="343"/>
    </row>
    <row r="19" spans="13:26" s="638" customFormat="1" ht="25.5" customHeight="1" thickBot="1" x14ac:dyDescent="0.25">
      <c r="M19" s="1894" t="s">
        <v>1121</v>
      </c>
      <c r="N19" s="1895"/>
      <c r="O19" s="1895"/>
      <c r="P19" s="1895"/>
      <c r="Q19" s="1895"/>
      <c r="R19" s="1895"/>
      <c r="S19" s="1895"/>
      <c r="T19" s="1895"/>
      <c r="U19" s="1895"/>
      <c r="V19" s="1895"/>
      <c r="W19" s="1896"/>
      <c r="X19" s="344"/>
      <c r="Y19" s="343"/>
      <c r="Z19" s="343"/>
    </row>
    <row r="20" spans="13:26" s="638" customFormat="1" ht="177" customHeight="1" thickBot="1" x14ac:dyDescent="0.25">
      <c r="M20" s="1897" t="s">
        <v>1498</v>
      </c>
      <c r="N20" s="1898"/>
      <c r="O20" s="1898"/>
      <c r="P20" s="1898"/>
      <c r="Q20" s="1898"/>
      <c r="R20" s="1898"/>
      <c r="S20" s="1898"/>
      <c r="T20" s="1898"/>
      <c r="U20" s="1898"/>
      <c r="V20" s="1898"/>
      <c r="W20" s="1899"/>
      <c r="X20" s="344"/>
      <c r="Y20" s="343"/>
      <c r="Z20" s="343"/>
    </row>
    <row r="21" spans="13:26" s="638" customFormat="1" ht="31.5" customHeight="1" x14ac:dyDescent="0.2">
      <c r="M21" s="775"/>
      <c r="N21" s="775"/>
      <c r="O21" s="775"/>
      <c r="P21" s="775"/>
      <c r="Q21" s="775"/>
      <c r="R21" s="775"/>
      <c r="S21" s="775"/>
      <c r="T21" s="775"/>
      <c r="U21" s="775"/>
      <c r="V21" s="775"/>
      <c r="W21" s="775"/>
      <c r="X21" s="344"/>
      <c r="Y21" s="343"/>
      <c r="Z21" s="343"/>
    </row>
    <row r="22" spans="13:26" s="638" customFormat="1" ht="25.5" x14ac:dyDescent="0.35">
      <c r="M22" s="823" t="s">
        <v>986</v>
      </c>
      <c r="N22" s="343"/>
      <c r="O22" s="343"/>
      <c r="P22" s="343"/>
      <c r="Q22" s="343"/>
      <c r="R22" s="343"/>
      <c r="S22" s="343"/>
      <c r="T22" s="343"/>
      <c r="U22" s="343"/>
      <c r="V22" s="344"/>
      <c r="W22" s="343"/>
      <c r="X22" s="344"/>
      <c r="Y22" s="343"/>
      <c r="Z22" s="343"/>
    </row>
    <row r="23" spans="13:26" s="638" customFormat="1" ht="2.25" customHeight="1" x14ac:dyDescent="0.2">
      <c r="M23" s="343"/>
      <c r="N23" s="343"/>
      <c r="O23" s="343"/>
      <c r="P23" s="343"/>
      <c r="Q23" s="343"/>
      <c r="R23" s="343"/>
      <c r="S23" s="343"/>
      <c r="T23" s="343"/>
      <c r="U23" s="343"/>
      <c r="V23" s="344"/>
      <c r="W23" s="343"/>
      <c r="X23" s="344"/>
      <c r="Y23" s="343"/>
      <c r="Z23" s="343"/>
    </row>
    <row r="24" spans="13:26" s="638" customFormat="1" ht="9.75" customHeight="1" x14ac:dyDescent="0.2">
      <c r="M24" s="343"/>
      <c r="N24" s="343"/>
      <c r="O24" s="343"/>
      <c r="P24" s="343"/>
      <c r="Q24" s="343"/>
      <c r="R24" s="343"/>
      <c r="S24" s="343"/>
      <c r="T24" s="343"/>
      <c r="U24" s="343"/>
      <c r="V24" s="343"/>
      <c r="W24" s="343"/>
      <c r="X24" s="344"/>
      <c r="Y24" s="343"/>
      <c r="Z24" s="343"/>
    </row>
    <row r="25" spans="13:26" s="638" customFormat="1" ht="30.75" customHeight="1" x14ac:dyDescent="0.2">
      <c r="M25" s="1900" t="s">
        <v>1097</v>
      </c>
      <c r="N25" s="1901"/>
      <c r="O25" s="1901"/>
      <c r="P25" s="1901"/>
      <c r="Q25" s="1901"/>
      <c r="R25" s="1901"/>
      <c r="S25" s="1901"/>
      <c r="T25" s="1901"/>
      <c r="U25" s="1901"/>
      <c r="V25" s="1901"/>
      <c r="W25" s="1901"/>
      <c r="X25" s="344"/>
      <c r="Y25" s="343"/>
      <c r="Z25" s="343"/>
    </row>
    <row r="26" spans="13:26" s="638" customFormat="1" ht="7.5" customHeight="1" x14ac:dyDescent="0.2">
      <c r="M26" s="776"/>
      <c r="N26" s="777"/>
      <c r="O26" s="777"/>
      <c r="P26" s="777"/>
      <c r="Q26" s="778"/>
      <c r="R26" s="778"/>
      <c r="S26" s="778"/>
      <c r="T26" s="778"/>
      <c r="U26" s="778"/>
      <c r="V26" s="778"/>
      <c r="W26" s="779"/>
      <c r="X26" s="344"/>
      <c r="Y26" s="343"/>
      <c r="Z26" s="343"/>
    </row>
    <row r="27" spans="13:26" s="638" customFormat="1" ht="15.75" thickBot="1" x14ac:dyDescent="0.25">
      <c r="M27" s="780"/>
      <c r="N27" s="780"/>
      <c r="O27" s="781"/>
      <c r="P27" s="781"/>
      <c r="Q27" s="781"/>
      <c r="R27" s="781"/>
      <c r="S27" s="781"/>
      <c r="T27" s="781"/>
      <c r="U27" s="781"/>
      <c r="V27" s="781"/>
      <c r="W27" s="782"/>
      <c r="X27" s="344"/>
      <c r="Y27" s="343"/>
      <c r="Z27" s="343"/>
    </row>
    <row r="28" spans="13:26" s="638" customFormat="1" ht="25.5" customHeight="1" thickBot="1" x14ac:dyDescent="0.25">
      <c r="M28" s="783"/>
      <c r="N28" s="784"/>
      <c r="O28" s="785" t="s">
        <v>100</v>
      </c>
      <c r="P28" s="786" t="s">
        <v>101</v>
      </c>
      <c r="Q28" s="1889" t="s">
        <v>4</v>
      </c>
      <c r="R28" s="1891"/>
      <c r="S28" s="1891"/>
      <c r="T28" s="1891"/>
      <c r="U28" s="1902"/>
      <c r="V28" s="1902"/>
      <c r="W28" s="1903"/>
      <c r="X28" s="344"/>
      <c r="Y28" s="343"/>
      <c r="Z28" s="343"/>
    </row>
    <row r="29" spans="13:26" s="638" customFormat="1" ht="111" customHeight="1" thickBot="1" x14ac:dyDescent="0.25">
      <c r="M29" s="1908" t="s">
        <v>264</v>
      </c>
      <c r="N29" s="1909"/>
      <c r="O29" s="920" t="str">
        <f>IFERROR(R6,"")</f>
        <v>Select</v>
      </c>
      <c r="P29" s="787" t="s">
        <v>120</v>
      </c>
      <c r="Q29" s="1904"/>
      <c r="R29" s="1905"/>
      <c r="S29" s="1905"/>
      <c r="T29" s="1905"/>
      <c r="U29" s="1906"/>
      <c r="V29" s="1906"/>
      <c r="W29" s="1907"/>
      <c r="X29" s="344"/>
      <c r="Y29" s="343"/>
      <c r="Z29" s="343"/>
    </row>
    <row r="30" spans="13:26" s="638" customFormat="1" ht="15.75" thickBot="1" x14ac:dyDescent="0.25">
      <c r="M30" s="788"/>
      <c r="N30" s="789"/>
      <c r="O30" s="790"/>
      <c r="P30" s="791"/>
      <c r="Q30" s="792"/>
      <c r="R30" s="793"/>
      <c r="S30" s="794"/>
      <c r="T30" s="795"/>
      <c r="U30" s="796"/>
      <c r="V30" s="797"/>
      <c r="W30" s="798"/>
      <c r="X30" s="344"/>
      <c r="Y30" s="343"/>
      <c r="Z30" s="343"/>
    </row>
    <row r="31" spans="13:26" s="638" customFormat="1" ht="21.75" customHeight="1" x14ac:dyDescent="0.2">
      <c r="M31" s="799" t="s">
        <v>262</v>
      </c>
      <c r="N31" s="799"/>
      <c r="O31" s="799"/>
      <c r="P31" s="799"/>
      <c r="Q31" s="800"/>
      <c r="R31" s="800"/>
      <c r="S31" s="801"/>
      <c r="T31" s="802"/>
      <c r="U31" s="802"/>
      <c r="V31" s="802"/>
      <c r="W31" s="803"/>
      <c r="X31" s="344"/>
      <c r="Y31" s="343"/>
      <c r="Z31" s="343"/>
    </row>
    <row r="32" spans="13:26" s="638" customFormat="1" ht="57" customHeight="1" thickBot="1" x14ac:dyDescent="0.25">
      <c r="M32" s="1885" t="s">
        <v>1190</v>
      </c>
      <c r="N32" s="1885"/>
      <c r="O32" s="1885"/>
      <c r="P32" s="1885"/>
      <c r="Q32" s="1885"/>
      <c r="R32" s="1885"/>
      <c r="S32" s="1885"/>
      <c r="T32" s="1885"/>
      <c r="U32" s="1885"/>
      <c r="V32" s="1885"/>
      <c r="W32" s="1886"/>
      <c r="X32" s="344"/>
      <c r="Y32" s="343"/>
      <c r="Z32" s="343"/>
    </row>
    <row r="33" spans="13:26" s="638" customFormat="1" ht="35.25" customHeight="1" thickBot="1" x14ac:dyDescent="0.25">
      <c r="M33" s="1887" t="s">
        <v>102</v>
      </c>
      <c r="N33" s="1888"/>
      <c r="O33" s="751"/>
      <c r="P33" s="804"/>
      <c r="Q33" s="804"/>
      <c r="R33" s="804"/>
      <c r="S33" s="804"/>
      <c r="T33" s="804"/>
      <c r="U33" s="805"/>
      <c r="V33" s="804"/>
      <c r="W33" s="806"/>
      <c r="X33" s="344"/>
      <c r="Y33" s="343"/>
      <c r="Z33" s="343"/>
    </row>
    <row r="34" spans="13:26" s="638" customFormat="1" ht="138.75" customHeight="1" thickBot="1" x14ac:dyDescent="0.25">
      <c r="M34" s="1889" t="s">
        <v>103</v>
      </c>
      <c r="N34" s="1890"/>
      <c r="O34" s="807" t="s">
        <v>265</v>
      </c>
      <c r="P34" s="807" t="s">
        <v>280</v>
      </c>
      <c r="Q34" s="808" t="s">
        <v>113</v>
      </c>
      <c r="R34" s="1890" t="s">
        <v>114</v>
      </c>
      <c r="S34" s="1891"/>
      <c r="T34" s="807" t="s">
        <v>994</v>
      </c>
      <c r="U34" s="807" t="s">
        <v>995</v>
      </c>
      <c r="V34" s="807" t="s">
        <v>113</v>
      </c>
      <c r="W34" s="809" t="s">
        <v>114</v>
      </c>
      <c r="X34" s="344"/>
      <c r="Y34" s="343"/>
      <c r="Z34" s="343"/>
    </row>
    <row r="35" spans="13:26" s="638" customFormat="1" ht="22.5" customHeight="1" x14ac:dyDescent="0.2">
      <c r="M35" s="1868" t="s">
        <v>5</v>
      </c>
      <c r="N35" s="1869"/>
      <c r="O35" s="810"/>
      <c r="P35" s="810"/>
      <c r="Q35" s="811" t="str">
        <f t="shared" ref="Q35:Q41" si="0">IF(O35="",IF(P35="","",O35-P35),O35-P35)</f>
        <v/>
      </c>
      <c r="R35" s="1892"/>
      <c r="S35" s="1893"/>
      <c r="T35" s="810"/>
      <c r="U35" s="810"/>
      <c r="V35" s="811" t="str">
        <f t="shared" ref="V35:V41" si="1">IF(T35="",IF(U35="","",T35-U35),T35-U35)</f>
        <v/>
      </c>
      <c r="W35" s="752"/>
      <c r="X35" s="344"/>
      <c r="Y35" s="343"/>
      <c r="Z35" s="343"/>
    </row>
    <row r="36" spans="13:26" s="638" customFormat="1" ht="22.5" customHeight="1" x14ac:dyDescent="0.2">
      <c r="M36" s="1851" t="s">
        <v>15</v>
      </c>
      <c r="N36" s="1852"/>
      <c r="O36" s="812"/>
      <c r="P36" s="812"/>
      <c r="Q36" s="813" t="str">
        <f t="shared" si="0"/>
        <v/>
      </c>
      <c r="R36" s="1873"/>
      <c r="S36" s="1874"/>
      <c r="T36" s="812"/>
      <c r="U36" s="812"/>
      <c r="V36" s="813" t="str">
        <f t="shared" si="1"/>
        <v/>
      </c>
      <c r="W36" s="753"/>
      <c r="X36" s="344"/>
      <c r="Y36" s="343"/>
      <c r="Z36" s="343"/>
    </row>
    <row r="37" spans="13:26" s="638" customFormat="1" ht="22.5" customHeight="1" x14ac:dyDescent="0.2">
      <c r="M37" s="1851" t="s">
        <v>1200</v>
      </c>
      <c r="N37" s="1852"/>
      <c r="O37" s="812"/>
      <c r="P37" s="812"/>
      <c r="Q37" s="813" t="str">
        <f t="shared" si="0"/>
        <v/>
      </c>
      <c r="R37" s="1873"/>
      <c r="S37" s="1874"/>
      <c r="T37" s="812"/>
      <c r="U37" s="812"/>
      <c r="V37" s="813" t="str">
        <f t="shared" si="1"/>
        <v/>
      </c>
      <c r="W37" s="753"/>
      <c r="X37" s="344"/>
      <c r="Y37" s="343"/>
      <c r="Z37" s="343"/>
    </row>
    <row r="38" spans="13:26" s="638" customFormat="1" ht="22.5" customHeight="1" x14ac:dyDescent="0.2">
      <c r="M38" s="1851" t="s">
        <v>6</v>
      </c>
      <c r="N38" s="1852"/>
      <c r="O38" s="812"/>
      <c r="P38" s="812"/>
      <c r="Q38" s="813" t="str">
        <f t="shared" si="0"/>
        <v/>
      </c>
      <c r="R38" s="1873"/>
      <c r="S38" s="1874"/>
      <c r="T38" s="812"/>
      <c r="U38" s="812"/>
      <c r="V38" s="813" t="str">
        <f t="shared" si="1"/>
        <v/>
      </c>
      <c r="W38" s="753"/>
      <c r="X38" s="344"/>
      <c r="Y38" s="343"/>
      <c r="Z38" s="343"/>
    </row>
    <row r="39" spans="13:26" s="638" customFormat="1" ht="22.5" customHeight="1" x14ac:dyDescent="0.2">
      <c r="M39" s="1851" t="s">
        <v>7</v>
      </c>
      <c r="N39" s="1852"/>
      <c r="O39" s="812"/>
      <c r="P39" s="812"/>
      <c r="Q39" s="813" t="str">
        <f t="shared" si="0"/>
        <v/>
      </c>
      <c r="R39" s="1873"/>
      <c r="S39" s="1874"/>
      <c r="T39" s="812"/>
      <c r="U39" s="812"/>
      <c r="V39" s="813" t="str">
        <f t="shared" si="1"/>
        <v/>
      </c>
      <c r="W39" s="753"/>
      <c r="X39" s="344"/>
      <c r="Y39" s="343"/>
      <c r="Z39" s="343"/>
    </row>
    <row r="40" spans="13:26" s="638" customFormat="1" ht="22.5" customHeight="1" x14ac:dyDescent="0.2">
      <c r="M40" s="1875" t="s">
        <v>1119</v>
      </c>
      <c r="N40" s="1876"/>
      <c r="O40" s="814"/>
      <c r="P40" s="814"/>
      <c r="Q40" s="815"/>
      <c r="R40" s="1883"/>
      <c r="S40" s="1884"/>
      <c r="T40" s="814"/>
      <c r="U40" s="814"/>
      <c r="V40" s="815"/>
      <c r="W40" s="754"/>
      <c r="X40" s="344"/>
      <c r="Y40" s="343"/>
      <c r="Z40" s="343"/>
    </row>
    <row r="41" spans="13:26" s="638" customFormat="1" ht="22.5" customHeight="1" thickBot="1" x14ac:dyDescent="0.25">
      <c r="M41" s="1875" t="s">
        <v>1201</v>
      </c>
      <c r="N41" s="1876"/>
      <c r="O41" s="814"/>
      <c r="P41" s="814"/>
      <c r="Q41" s="815" t="str">
        <f t="shared" si="0"/>
        <v/>
      </c>
      <c r="R41" s="1877"/>
      <c r="S41" s="1878"/>
      <c r="T41" s="814"/>
      <c r="U41" s="814"/>
      <c r="V41" s="815" t="str">
        <f t="shared" si="1"/>
        <v/>
      </c>
      <c r="W41" s="754"/>
      <c r="X41" s="344"/>
      <c r="Y41" s="343"/>
      <c r="Z41" s="343"/>
    </row>
    <row r="42" spans="13:26" s="638" customFormat="1" ht="22.5" customHeight="1" thickBot="1" x14ac:dyDescent="0.25">
      <c r="M42" s="1879" t="s">
        <v>254</v>
      </c>
      <c r="N42" s="1880"/>
      <c r="O42" s="816">
        <f>SUM(O35:O41)</f>
        <v>0</v>
      </c>
      <c r="P42" s="816">
        <f>SUM(P35:P41)</f>
        <v>0</v>
      </c>
      <c r="Q42" s="816">
        <f>SUM(Q35:Q41)</f>
        <v>0</v>
      </c>
      <c r="R42" s="1881"/>
      <c r="S42" s="1882"/>
      <c r="T42" s="816">
        <f>SUM(T35:T41)</f>
        <v>0</v>
      </c>
      <c r="U42" s="816">
        <f>SUM(U35:U41)</f>
        <v>0</v>
      </c>
      <c r="V42" s="816">
        <f>SUM(V35:V41)</f>
        <v>0</v>
      </c>
      <c r="W42" s="755"/>
      <c r="X42" s="344"/>
      <c r="Y42" s="343"/>
      <c r="Z42" s="343"/>
    </row>
    <row r="43" spans="13:26" s="638" customFormat="1" ht="15.75" thickBot="1" x14ac:dyDescent="0.25">
      <c r="M43" s="817"/>
      <c r="N43" s="818"/>
      <c r="O43" s="819"/>
      <c r="P43" s="819"/>
      <c r="Q43" s="819"/>
      <c r="R43" s="820"/>
      <c r="S43" s="821"/>
      <c r="T43" s="819"/>
      <c r="U43" s="819"/>
      <c r="V43" s="819"/>
      <c r="W43" s="820"/>
      <c r="X43" s="344"/>
      <c r="Y43" s="343"/>
      <c r="Z43" s="343"/>
    </row>
    <row r="44" spans="13:26" s="638" customFormat="1" ht="43.5" customHeight="1" thickBot="1" x14ac:dyDescent="0.25">
      <c r="M44" s="1845" t="s">
        <v>1191</v>
      </c>
      <c r="N44" s="1846"/>
      <c r="O44" s="1846"/>
      <c r="P44" s="1846"/>
      <c r="Q44" s="1846"/>
      <c r="R44" s="1846"/>
      <c r="S44" s="1846"/>
      <c r="T44" s="1846"/>
      <c r="U44" s="1846"/>
      <c r="V44" s="1846"/>
      <c r="W44" s="1847"/>
      <c r="X44" s="344"/>
      <c r="Y44" s="343"/>
      <c r="Z44" s="343"/>
    </row>
    <row r="45" spans="13:26" s="638" customFormat="1" ht="33.75" customHeight="1" thickBot="1" x14ac:dyDescent="0.25">
      <c r="M45" s="1867" t="s">
        <v>1116</v>
      </c>
      <c r="N45" s="1616"/>
      <c r="O45" s="822" t="s">
        <v>1117</v>
      </c>
      <c r="P45" s="822" t="s">
        <v>1118</v>
      </c>
      <c r="Q45" s="1867" t="s">
        <v>1206</v>
      </c>
      <c r="R45" s="1615"/>
      <c r="S45" s="1615"/>
      <c r="T45" s="1615"/>
      <c r="U45" s="1615"/>
      <c r="V45" s="1615"/>
      <c r="W45" s="1616"/>
      <c r="X45" s="344"/>
      <c r="Y45" s="343"/>
      <c r="Z45" s="343"/>
    </row>
    <row r="46" spans="13:26" s="638" customFormat="1" ht="26.25" customHeight="1" x14ac:dyDescent="0.2">
      <c r="M46" s="1868" t="s">
        <v>5</v>
      </c>
      <c r="N46" s="1869"/>
      <c r="O46" s="767" t="s">
        <v>120</v>
      </c>
      <c r="P46" s="768" t="s">
        <v>120</v>
      </c>
      <c r="Q46" s="1870"/>
      <c r="R46" s="1871"/>
      <c r="S46" s="1871"/>
      <c r="T46" s="1871"/>
      <c r="U46" s="1871"/>
      <c r="V46" s="1871"/>
      <c r="W46" s="1872"/>
      <c r="X46" s="344"/>
      <c r="Y46" s="343"/>
      <c r="Z46" s="343"/>
    </row>
    <row r="47" spans="13:26" s="638" customFormat="1" ht="26.25" customHeight="1" x14ac:dyDescent="0.2">
      <c r="M47" s="1851" t="s">
        <v>15</v>
      </c>
      <c r="N47" s="1852"/>
      <c r="O47" s="769" t="s">
        <v>120</v>
      </c>
      <c r="P47" s="769" t="s">
        <v>120</v>
      </c>
      <c r="Q47" s="1853"/>
      <c r="R47" s="1854"/>
      <c r="S47" s="1854"/>
      <c r="T47" s="1854"/>
      <c r="U47" s="1854"/>
      <c r="V47" s="1854"/>
      <c r="W47" s="1855"/>
      <c r="X47" s="344"/>
      <c r="Y47" s="343"/>
      <c r="Z47" s="343"/>
    </row>
    <row r="48" spans="13:26" s="638" customFormat="1" ht="26.25" customHeight="1" x14ac:dyDescent="0.2">
      <c r="M48" s="1851" t="s">
        <v>1200</v>
      </c>
      <c r="N48" s="1852"/>
      <c r="O48" s="770" t="s">
        <v>120</v>
      </c>
      <c r="P48" s="771" t="s">
        <v>120</v>
      </c>
      <c r="Q48" s="1853"/>
      <c r="R48" s="1854"/>
      <c r="S48" s="1854"/>
      <c r="T48" s="1854"/>
      <c r="U48" s="1854"/>
      <c r="V48" s="1854"/>
      <c r="W48" s="1855"/>
      <c r="X48" s="344"/>
      <c r="Y48" s="343"/>
      <c r="Z48" s="343"/>
    </row>
    <row r="49" spans="13:26" s="638" customFormat="1" ht="26.25" customHeight="1" x14ac:dyDescent="0.2">
      <c r="M49" s="1851" t="s">
        <v>6</v>
      </c>
      <c r="N49" s="1852"/>
      <c r="O49" s="772" t="s">
        <v>120</v>
      </c>
      <c r="P49" s="772" t="s">
        <v>120</v>
      </c>
      <c r="Q49" s="1853"/>
      <c r="R49" s="1854"/>
      <c r="S49" s="1854"/>
      <c r="T49" s="1854"/>
      <c r="U49" s="1854"/>
      <c r="V49" s="1854"/>
      <c r="W49" s="1855"/>
      <c r="X49" s="344"/>
      <c r="Y49" s="343"/>
      <c r="Z49" s="343"/>
    </row>
    <row r="50" spans="13:26" s="638" customFormat="1" ht="26.25" customHeight="1" x14ac:dyDescent="0.2">
      <c r="M50" s="1851" t="s">
        <v>7</v>
      </c>
      <c r="N50" s="1852"/>
      <c r="O50" s="772" t="s">
        <v>120</v>
      </c>
      <c r="P50" s="772" t="s">
        <v>120</v>
      </c>
      <c r="Q50" s="1853"/>
      <c r="R50" s="1854"/>
      <c r="S50" s="1854"/>
      <c r="T50" s="1854"/>
      <c r="U50" s="1854"/>
      <c r="V50" s="1854"/>
      <c r="W50" s="1855"/>
      <c r="X50" s="344"/>
      <c r="Y50" s="343"/>
      <c r="Z50" s="343"/>
    </row>
    <row r="51" spans="13:26" s="638" customFormat="1" ht="26.25" customHeight="1" x14ac:dyDescent="0.2">
      <c r="M51" s="1851" t="s">
        <v>1119</v>
      </c>
      <c r="N51" s="1856"/>
      <c r="O51" s="772" t="s">
        <v>120</v>
      </c>
      <c r="P51" s="772" t="s">
        <v>120</v>
      </c>
      <c r="Q51" s="1864"/>
      <c r="R51" s="1865"/>
      <c r="S51" s="1865"/>
      <c r="T51" s="1865"/>
      <c r="U51" s="1865"/>
      <c r="V51" s="1865"/>
      <c r="W51" s="1866"/>
      <c r="X51" s="344"/>
      <c r="Y51" s="343"/>
      <c r="Z51" s="343"/>
    </row>
    <row r="52" spans="13:26" s="638" customFormat="1" ht="26.25" customHeight="1" x14ac:dyDescent="0.2">
      <c r="M52" s="1857" t="s">
        <v>1120</v>
      </c>
      <c r="N52" s="1858"/>
      <c r="O52" s="772" t="s">
        <v>120</v>
      </c>
      <c r="P52" s="772" t="s">
        <v>120</v>
      </c>
      <c r="Q52" s="1864"/>
      <c r="R52" s="1865"/>
      <c r="S52" s="1865"/>
      <c r="T52" s="1865"/>
      <c r="U52" s="1865"/>
      <c r="V52" s="1865"/>
      <c r="W52" s="1866"/>
      <c r="X52" s="344"/>
      <c r="Y52" s="343"/>
      <c r="Z52" s="343"/>
    </row>
    <row r="53" spans="13:26" s="638" customFormat="1" ht="26.25" customHeight="1" thickBot="1" x14ac:dyDescent="0.25">
      <c r="M53" s="1859" t="s">
        <v>1188</v>
      </c>
      <c r="N53" s="1860"/>
      <c r="O53" s="773" t="s">
        <v>120</v>
      </c>
      <c r="P53" s="773" t="s">
        <v>120</v>
      </c>
      <c r="Q53" s="1861"/>
      <c r="R53" s="1862"/>
      <c r="S53" s="1862"/>
      <c r="T53" s="1862"/>
      <c r="U53" s="1862"/>
      <c r="V53" s="1862"/>
      <c r="W53" s="1863"/>
      <c r="X53" s="344"/>
      <c r="Y53" s="343"/>
      <c r="Z53" s="343"/>
    </row>
    <row r="54" spans="13:26" ht="14.25" x14ac:dyDescent="0.2">
      <c r="M54" s="359"/>
      <c r="N54" s="359"/>
      <c r="O54" s="357"/>
      <c r="P54" s="357"/>
      <c r="Q54" s="357"/>
      <c r="R54" s="358"/>
      <c r="S54" s="360"/>
      <c r="T54" s="357"/>
      <c r="U54" s="357"/>
      <c r="V54" s="357"/>
      <c r="W54" s="355"/>
    </row>
    <row r="55" spans="13:26" ht="15" thickBot="1" x14ac:dyDescent="0.25">
      <c r="M55" s="349"/>
      <c r="N55" s="361"/>
      <c r="O55" s="361"/>
      <c r="P55" s="361"/>
      <c r="Q55" s="361"/>
      <c r="R55" s="350"/>
      <c r="S55" s="362"/>
      <c r="T55" s="363"/>
      <c r="U55" s="364"/>
      <c r="V55" s="364"/>
      <c r="W55" s="511"/>
    </row>
    <row r="56" spans="13:26" ht="27.75" customHeight="1" thickBot="1" x14ac:dyDescent="0.25">
      <c r="M56" s="1845" t="s">
        <v>988</v>
      </c>
      <c r="N56" s="1846"/>
      <c r="O56" s="1846"/>
      <c r="P56" s="1846"/>
      <c r="Q56" s="1846"/>
      <c r="R56" s="1846"/>
      <c r="S56" s="1846"/>
      <c r="T56" s="1846"/>
      <c r="U56" s="1846"/>
      <c r="V56" s="1846"/>
      <c r="W56" s="1847"/>
    </row>
    <row r="57" spans="13:26" ht="129.75" customHeight="1" thickBot="1" x14ac:dyDescent="0.25">
      <c r="M57" s="1848"/>
      <c r="N57" s="1849"/>
      <c r="O57" s="1849"/>
      <c r="P57" s="1849"/>
      <c r="Q57" s="1849"/>
      <c r="R57" s="1849"/>
      <c r="S57" s="1849"/>
      <c r="T57" s="1849"/>
      <c r="U57" s="1849"/>
      <c r="V57" s="1849"/>
      <c r="W57" s="1850"/>
    </row>
    <row r="58" spans="13:26" x14ac:dyDescent="0.2">
      <c r="M58" s="311"/>
      <c r="N58" s="311"/>
      <c r="O58" s="311"/>
      <c r="P58" s="311"/>
      <c r="Q58" s="311"/>
      <c r="R58" s="512"/>
      <c r="S58" s="311"/>
      <c r="T58" s="311"/>
      <c r="U58" s="311"/>
      <c r="V58" s="311"/>
      <c r="W58" s="341"/>
    </row>
  </sheetData>
  <sheetProtection algorithmName="SHA-512" hashValue="bLoBB/WCe8ctFlw7UC11gCl+FaGIVhRTI+UX5e19KjyYOq8Hw6/zYxFvcSV2gGO0QzwM4lPTJALZR1NIHhq+mw==" saltValue="31b2CBhAJjRoL0OteSKW/g==" spinCount="100000" sheet="1" objects="1" scenarios="1" formatCells="0" formatColumns="0" formatRows="0"/>
  <mergeCells count="73">
    <mergeCell ref="M1:W1"/>
    <mergeCell ref="M3:V3"/>
    <mergeCell ref="S5:W5"/>
    <mergeCell ref="S6:W6"/>
    <mergeCell ref="M8:W8"/>
    <mergeCell ref="M9:N9"/>
    <mergeCell ref="Q9:W9"/>
    <mergeCell ref="M6:Q6"/>
    <mergeCell ref="M10:N10"/>
    <mergeCell ref="Q10:W10"/>
    <mergeCell ref="M11:N11"/>
    <mergeCell ref="Q11:W11"/>
    <mergeCell ref="M12:N12"/>
    <mergeCell ref="Q12:W12"/>
    <mergeCell ref="M13:N13"/>
    <mergeCell ref="Q13:W13"/>
    <mergeCell ref="M14:N14"/>
    <mergeCell ref="Q14:W14"/>
    <mergeCell ref="M15:N15"/>
    <mergeCell ref="Q15:W15"/>
    <mergeCell ref="M16:N16"/>
    <mergeCell ref="M17:N17"/>
    <mergeCell ref="Q17:W17"/>
    <mergeCell ref="M18:N18"/>
    <mergeCell ref="Q18:R18"/>
    <mergeCell ref="Q16:W16"/>
    <mergeCell ref="M19:W19"/>
    <mergeCell ref="M20:W20"/>
    <mergeCell ref="M25:W25"/>
    <mergeCell ref="Q28:W28"/>
    <mergeCell ref="Q29:W29"/>
    <mergeCell ref="M29:N29"/>
    <mergeCell ref="M32:W32"/>
    <mergeCell ref="M33:N33"/>
    <mergeCell ref="M34:N34"/>
    <mergeCell ref="R34:S34"/>
    <mergeCell ref="M35:N35"/>
    <mergeCell ref="R35:S35"/>
    <mergeCell ref="M36:N36"/>
    <mergeCell ref="R36:S36"/>
    <mergeCell ref="M37:N37"/>
    <mergeCell ref="R37:S37"/>
    <mergeCell ref="M38:N38"/>
    <mergeCell ref="R38:S38"/>
    <mergeCell ref="M39:N39"/>
    <mergeCell ref="R39:S39"/>
    <mergeCell ref="M41:N41"/>
    <mergeCell ref="R41:S41"/>
    <mergeCell ref="M42:N42"/>
    <mergeCell ref="R42:S42"/>
    <mergeCell ref="M40:N40"/>
    <mergeCell ref="R40:S40"/>
    <mergeCell ref="M44:W44"/>
    <mergeCell ref="M45:N45"/>
    <mergeCell ref="Q45:W45"/>
    <mergeCell ref="M46:N46"/>
    <mergeCell ref="Q46:W46"/>
    <mergeCell ref="M47:N47"/>
    <mergeCell ref="Q47:W47"/>
    <mergeCell ref="M48:N48"/>
    <mergeCell ref="Q48:W48"/>
    <mergeCell ref="M49:N49"/>
    <mergeCell ref="Q49:W49"/>
    <mergeCell ref="M56:W56"/>
    <mergeCell ref="M57:W57"/>
    <mergeCell ref="M50:N50"/>
    <mergeCell ref="Q50:W50"/>
    <mergeCell ref="M51:N51"/>
    <mergeCell ref="M52:N52"/>
    <mergeCell ref="M53:N53"/>
    <mergeCell ref="Q53:W53"/>
    <mergeCell ref="Q51:W51"/>
    <mergeCell ref="Q52:W52"/>
  </mergeCells>
  <phoneticPr fontId="29" type="noConversion"/>
  <conditionalFormatting sqref="R37:S39 Q34:R34 R35:R36 W35:W41 O35:P41 O27:W27 T35:U41 R54 O54:P54 T54:U54 R40:R41">
    <cfRule type="cellIs" dxfId="49" priority="5" stopIfTrue="1" operator="lessThan">
      <formula>0</formula>
    </cfRule>
  </conditionalFormatting>
  <conditionalFormatting sqref="R37:S39 V34 Q34:R34 W35:W41 R35:R36 O27:Q27 T27:W27 T35:U41 R54 T54:U54 R40:R41">
    <cfRule type="cellIs" dxfId="48" priority="6" stopIfTrue="1" operator="lessThan">
      <formula>0</formula>
    </cfRule>
  </conditionalFormatting>
  <conditionalFormatting sqref="R42:R43 W42:W43 O42:P43 T42:U43">
    <cfRule type="cellIs" dxfId="47" priority="3" stopIfTrue="1" operator="lessThan">
      <formula>0</formula>
    </cfRule>
  </conditionalFormatting>
  <conditionalFormatting sqref="R42:R43 W42:W43 T42:U43">
    <cfRule type="cellIs" dxfId="46" priority="4" stopIfTrue="1" operator="lessThan">
      <formula>0</formula>
    </cfRule>
  </conditionalFormatting>
  <conditionalFormatting sqref="Q5">
    <cfRule type="cellIs" dxfId="45" priority="2" stopIfTrue="1" operator="lessThan">
      <formula>0</formula>
    </cfRule>
  </conditionalFormatting>
  <conditionalFormatting sqref="O18:P18">
    <cfRule type="cellIs" dxfId="44" priority="1" stopIfTrue="1" operator="lessThan">
      <formula>0</formula>
    </cfRule>
  </conditionalFormatting>
  <dataValidations count="3">
    <dataValidation type="list" allowBlank="1" showInputMessage="1" showErrorMessage="1" sqref="R55 R30:S30 O30 P29 R6 O46:P53 O10:P17">
      <formula1>"Select,Yes,No,N/A"</formula1>
    </dataValidation>
    <dataValidation type="list" allowBlank="1" showInputMessage="1" showErrorMessage="1" sqref="U33">
      <formula1>"Select,Yes,No,Partially,N/A"</formula1>
    </dataValidation>
    <dataValidation allowBlank="1" showInputMessage="1" sqref="R5"/>
  </dataValidations>
  <printOptions horizontalCentered="1" verticalCentered="1"/>
  <pageMargins left="0.23622047244094491" right="0.23622047244094491" top="0.74803149606299213" bottom="0.74803149606299213" header="0.31496062992125984" footer="0.31496062992125984"/>
  <pageSetup paperSize="9" scale="50" orientation="landscape" cellComments="asDisplayed" r:id="rId1"/>
  <headerFooter alignWithMargins="0">
    <oddFooter>&amp;L&amp;9&amp;A&amp;R&amp;9&amp;P</oddFooter>
  </headerFooter>
  <rowBreaks count="1" manualBreakCount="1">
    <brk id="21" min="8" max="2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249977111117893"/>
  </sheetPr>
  <dimension ref="A1:AG101"/>
  <sheetViews>
    <sheetView showGridLines="0" zoomScale="55" zoomScaleNormal="55" zoomScaleSheetLayoutView="55" workbookViewId="0">
      <selection activeCell="A17" sqref="A17:XFD38"/>
    </sheetView>
  </sheetViews>
  <sheetFormatPr defaultColWidth="9.140625" defaultRowHeight="12.75" outlineLevelRow="1" x14ac:dyDescent="0.2"/>
  <cols>
    <col min="1" max="1" width="3.42578125" style="467" customWidth="1"/>
    <col min="2" max="2" width="29.42578125" style="310" customWidth="1"/>
    <col min="3" max="3" width="23.140625" style="310" customWidth="1"/>
    <col min="4" max="4" width="25.85546875" style="310" customWidth="1"/>
    <col min="5" max="5" width="8.85546875" style="310" customWidth="1"/>
    <col min="6" max="6" width="17" style="310" customWidth="1"/>
    <col min="7" max="7" width="20" style="310" customWidth="1"/>
    <col min="8" max="8" width="34.140625" style="310" customWidth="1"/>
    <col min="9" max="11" width="9.140625" style="310"/>
    <col min="12" max="12" width="21.42578125" style="310" customWidth="1"/>
    <col min="13" max="13" width="12.85546875" style="467" customWidth="1"/>
    <col min="14" max="14" width="20.5703125" style="310" customWidth="1"/>
    <col min="15" max="15" width="23.140625" style="310" customWidth="1"/>
    <col min="16" max="18" width="9.140625" style="310"/>
    <col min="19" max="19" width="2.42578125" style="310" customWidth="1"/>
    <col min="20" max="20" width="9.140625" style="310"/>
    <col min="21" max="21" width="48.5703125" style="310" customWidth="1"/>
    <col min="22" max="22" width="9.140625" style="310" hidden="1" customWidth="1"/>
    <col min="23" max="23" width="9.140625" style="310"/>
    <col min="24" max="24" width="21.5703125" style="310" hidden="1" customWidth="1"/>
    <col min="25" max="27" width="11.28515625" style="310" hidden="1" customWidth="1"/>
    <col min="28" max="28" width="2" style="310" hidden="1" customWidth="1"/>
    <col min="29" max="32" width="11.28515625" style="310" hidden="1" customWidth="1"/>
    <col min="33" max="33" width="13.7109375" style="310" hidden="1" customWidth="1"/>
    <col min="34" max="16384" width="9.140625" style="310"/>
  </cols>
  <sheetData>
    <row r="1" spans="1:33" s="318" customFormat="1" ht="49.5" customHeight="1" x14ac:dyDescent="0.2">
      <c r="B1" s="1688" t="str">
        <f>IF(CoverSheet!J13="","Progress Report","Progress Report with Disbursement Request")</f>
        <v>Progress Report with Disbursement Request</v>
      </c>
      <c r="C1" s="1688"/>
      <c r="D1" s="1688"/>
      <c r="E1" s="1688"/>
      <c r="F1" s="1688"/>
      <c r="G1" s="1688"/>
      <c r="H1" s="1688"/>
      <c r="I1" s="1688"/>
      <c r="J1" s="1688"/>
      <c r="K1" s="1688"/>
      <c r="L1" s="1688"/>
      <c r="M1" s="1688"/>
      <c r="N1" s="1688"/>
      <c r="O1" s="1688"/>
      <c r="P1" s="1688"/>
      <c r="Q1" s="1688"/>
      <c r="R1" s="1688"/>
      <c r="S1" s="1688"/>
      <c r="T1" s="1688"/>
    </row>
    <row r="2" spans="1:33" x14ac:dyDescent="0.2">
      <c r="B2" s="367"/>
      <c r="C2" s="340"/>
      <c r="D2" s="340"/>
      <c r="E2" s="340"/>
      <c r="F2" s="340"/>
      <c r="G2" s="340"/>
      <c r="H2" s="340"/>
      <c r="I2" s="340"/>
      <c r="J2" s="340"/>
      <c r="K2" s="340"/>
      <c r="L2" s="340"/>
      <c r="M2" s="340"/>
      <c r="N2" s="340"/>
    </row>
    <row r="3" spans="1:33" s="318" customFormat="1" ht="27" customHeight="1" x14ac:dyDescent="0.2">
      <c r="B3" s="555" t="s">
        <v>984</v>
      </c>
      <c r="C3" s="555"/>
      <c r="D3" s="555"/>
      <c r="E3" s="555"/>
      <c r="F3" s="555"/>
      <c r="G3" s="555"/>
      <c r="H3" s="555"/>
      <c r="I3" s="555"/>
      <c r="J3" s="555"/>
      <c r="K3" s="555"/>
      <c r="L3" s="555"/>
      <c r="M3" s="592"/>
      <c r="N3" s="555"/>
      <c r="O3" s="555"/>
      <c r="P3" s="555"/>
      <c r="Q3" s="555"/>
      <c r="R3" s="555"/>
      <c r="S3" s="555"/>
      <c r="T3" s="555"/>
      <c r="U3" s="555"/>
      <c r="V3" s="556"/>
      <c r="W3" s="556"/>
      <c r="X3" s="556"/>
      <c r="Y3" s="556"/>
      <c r="Z3" s="556"/>
      <c r="AA3" s="556"/>
      <c r="AB3" s="556"/>
      <c r="AC3" s="556"/>
      <c r="AD3" s="556"/>
      <c r="AE3" s="556"/>
      <c r="AF3" s="556"/>
      <c r="AG3" s="556"/>
    </row>
    <row r="4" spans="1:33" s="318" customFormat="1" ht="15.75" customHeight="1" x14ac:dyDescent="0.2">
      <c r="B4" s="368"/>
      <c r="C4" s="368"/>
      <c r="D4" s="368"/>
      <c r="E4" s="368"/>
      <c r="F4" s="368"/>
      <c r="G4" s="368"/>
      <c r="H4" s="368"/>
      <c r="I4" s="368"/>
      <c r="J4" s="368"/>
      <c r="K4" s="368"/>
      <c r="L4" s="368"/>
      <c r="M4" s="368"/>
      <c r="N4" s="368"/>
      <c r="O4" s="369"/>
      <c r="P4" s="369"/>
      <c r="Q4" s="369"/>
      <c r="R4" s="369"/>
      <c r="S4" s="369"/>
    </row>
    <row r="5" spans="1:33" s="467" customFormat="1" ht="34.5" customHeight="1" x14ac:dyDescent="0.3">
      <c r="B5" s="972" t="s">
        <v>1208</v>
      </c>
      <c r="C5" s="557"/>
      <c r="D5" s="557"/>
      <c r="E5" s="557"/>
      <c r="F5" s="557"/>
      <c r="G5" s="557"/>
      <c r="H5" s="557"/>
      <c r="I5" s="557"/>
      <c r="J5" s="557"/>
      <c r="K5" s="557"/>
      <c r="L5" s="557"/>
      <c r="M5" s="557"/>
      <c r="N5" s="557"/>
      <c r="O5" s="557"/>
      <c r="P5" s="557"/>
      <c r="Q5" s="557"/>
      <c r="R5" s="557"/>
      <c r="S5" s="557"/>
      <c r="T5" s="557"/>
      <c r="U5" s="557"/>
      <c r="V5" s="557"/>
      <c r="W5" s="557"/>
      <c r="X5" s="557"/>
      <c r="Y5" s="557"/>
      <c r="Z5" s="557"/>
      <c r="AA5" s="557"/>
      <c r="AB5" s="557"/>
      <c r="AC5" s="557"/>
      <c r="AD5" s="557"/>
      <c r="AE5" s="557"/>
      <c r="AF5" s="557"/>
      <c r="AG5" s="557"/>
    </row>
    <row r="6" spans="1:33" ht="15.75" thickBot="1" x14ac:dyDescent="0.25">
      <c r="B6" s="2031"/>
      <c r="C6" s="2031"/>
      <c r="D6" s="2031"/>
      <c r="E6" s="2031"/>
      <c r="F6" s="2031"/>
      <c r="G6" s="2031"/>
      <c r="H6" s="2031"/>
      <c r="I6" s="2031"/>
      <c r="J6" s="2031"/>
      <c r="K6" s="2031"/>
      <c r="L6" s="2031"/>
      <c r="M6" s="2031"/>
      <c r="N6" s="2031"/>
    </row>
    <row r="7" spans="1:33" ht="66" customHeight="1" thickBot="1" x14ac:dyDescent="0.25">
      <c r="B7" s="2025" t="s">
        <v>1210</v>
      </c>
      <c r="C7" s="2025"/>
      <c r="D7" s="2025"/>
      <c r="E7" s="2025"/>
      <c r="F7" s="2025"/>
      <c r="G7" s="2025"/>
      <c r="H7" s="2025"/>
      <c r="I7" s="2025"/>
      <c r="J7" s="2025"/>
      <c r="K7" s="2025"/>
      <c r="L7" s="2025"/>
      <c r="M7" s="2026"/>
      <c r="N7" s="1966" t="s">
        <v>986</v>
      </c>
      <c r="O7" s="1967"/>
      <c r="P7" s="1967"/>
      <c r="Q7" s="1967"/>
      <c r="R7" s="1967"/>
      <c r="S7" s="1967"/>
      <c r="T7" s="1967"/>
      <c r="U7" s="1967"/>
      <c r="V7" s="1967"/>
      <c r="W7" s="1968"/>
      <c r="X7" s="1938" t="s">
        <v>985</v>
      </c>
      <c r="Y7" s="1939"/>
      <c r="Z7" s="1939"/>
      <c r="AA7" s="1939"/>
      <c r="AB7" s="1939"/>
      <c r="AC7" s="1939"/>
      <c r="AD7" s="1939"/>
      <c r="AE7" s="1939"/>
      <c r="AF7" s="1939"/>
      <c r="AG7" s="1940"/>
    </row>
    <row r="8" spans="1:33" s="318" customFormat="1" ht="40.5" customHeight="1" x14ac:dyDescent="0.2">
      <c r="A8" s="639"/>
      <c r="B8" s="1708" t="s">
        <v>1209</v>
      </c>
      <c r="C8" s="1709"/>
      <c r="D8" s="1709"/>
      <c r="E8" s="1709"/>
      <c r="F8" s="1710"/>
      <c r="G8" s="714" t="s">
        <v>2</v>
      </c>
      <c r="H8" s="1989" t="s">
        <v>246</v>
      </c>
      <c r="I8" s="1990"/>
      <c r="J8" s="1990"/>
      <c r="K8" s="1990"/>
      <c r="L8" s="1990"/>
      <c r="M8" s="2023"/>
      <c r="N8" s="713" t="s">
        <v>2</v>
      </c>
      <c r="O8" s="2028" t="s">
        <v>980</v>
      </c>
      <c r="P8" s="2028"/>
      <c r="Q8" s="2028"/>
      <c r="R8" s="2028"/>
      <c r="S8" s="2028"/>
      <c r="T8" s="2028"/>
      <c r="U8" s="2028"/>
      <c r="V8" s="2028"/>
      <c r="W8" s="2029"/>
      <c r="X8" s="824" t="s">
        <v>1171</v>
      </c>
      <c r="Y8" s="1726" t="s">
        <v>1169</v>
      </c>
      <c r="Z8" s="1726"/>
      <c r="AA8" s="1726"/>
      <c r="AB8" s="1726"/>
      <c r="AC8" s="1726"/>
      <c r="AD8" s="1726"/>
      <c r="AE8" s="1726"/>
      <c r="AF8" s="1726"/>
      <c r="AG8" s="1971"/>
    </row>
    <row r="9" spans="1:33" s="638" customFormat="1" ht="295.5" customHeight="1" x14ac:dyDescent="0.2">
      <c r="A9" s="640"/>
      <c r="B9" s="1991" t="s">
        <v>1481</v>
      </c>
      <c r="C9" s="1991"/>
      <c r="D9" s="1991"/>
      <c r="E9" s="1586"/>
      <c r="F9" s="1975"/>
      <c r="G9" s="707" t="s">
        <v>1489</v>
      </c>
      <c r="H9" s="1832" t="s">
        <v>1491</v>
      </c>
      <c r="I9" s="1991"/>
      <c r="J9" s="1991"/>
      <c r="K9" s="1991"/>
      <c r="L9" s="1991"/>
      <c r="M9" s="2024"/>
      <c r="N9" s="707" t="s">
        <v>120</v>
      </c>
      <c r="O9" s="1588"/>
      <c r="P9" s="1588"/>
      <c r="Q9" s="1588"/>
      <c r="R9" s="1588"/>
      <c r="S9" s="1588"/>
      <c r="T9" s="1588"/>
      <c r="U9" s="1588"/>
      <c r="V9" s="1588"/>
      <c r="W9" s="1589"/>
      <c r="X9" s="707" t="str">
        <f>N9</f>
        <v>Select</v>
      </c>
      <c r="Y9" s="1588"/>
      <c r="Z9" s="1588"/>
      <c r="AA9" s="1588"/>
      <c r="AB9" s="1588"/>
      <c r="AC9" s="1588"/>
      <c r="AD9" s="1588"/>
      <c r="AE9" s="1588"/>
      <c r="AF9" s="1588"/>
      <c r="AG9" s="1589"/>
    </row>
    <row r="10" spans="1:33" s="638" customFormat="1" ht="112.5" customHeight="1" x14ac:dyDescent="0.2">
      <c r="A10" s="640"/>
      <c r="B10" s="1991" t="s">
        <v>1482</v>
      </c>
      <c r="C10" s="1991"/>
      <c r="D10" s="1991"/>
      <c r="E10" s="1991"/>
      <c r="F10" s="1833"/>
      <c r="G10" s="707" t="s">
        <v>1489</v>
      </c>
      <c r="H10" s="1832" t="s">
        <v>1491</v>
      </c>
      <c r="I10" s="1991"/>
      <c r="J10" s="1991"/>
      <c r="K10" s="1991"/>
      <c r="L10" s="1991"/>
      <c r="M10" s="2024"/>
      <c r="N10" s="707" t="s">
        <v>120</v>
      </c>
      <c r="O10" s="1972"/>
      <c r="P10" s="1973"/>
      <c r="Q10" s="1973"/>
      <c r="R10" s="1973"/>
      <c r="S10" s="1973"/>
      <c r="T10" s="1973"/>
      <c r="U10" s="1973"/>
      <c r="V10" s="1973"/>
      <c r="W10" s="1974"/>
      <c r="X10" s="707" t="str">
        <f t="shared" ref="X10:X38" si="0">N10</f>
        <v>Select</v>
      </c>
      <c r="Y10" s="1972"/>
      <c r="Z10" s="1973"/>
      <c r="AA10" s="1973"/>
      <c r="AB10" s="1973"/>
      <c r="AC10" s="1973"/>
      <c r="AD10" s="1973"/>
      <c r="AE10" s="1973"/>
      <c r="AF10" s="1973"/>
      <c r="AG10" s="1974"/>
    </row>
    <row r="11" spans="1:33" s="638" customFormat="1" ht="125.25" customHeight="1" x14ac:dyDescent="0.2">
      <c r="A11" s="640"/>
      <c r="B11" s="1991" t="s">
        <v>1483</v>
      </c>
      <c r="C11" s="1991"/>
      <c r="D11" s="1991"/>
      <c r="E11" s="1586"/>
      <c r="F11" s="1975"/>
      <c r="G11" s="707" t="s">
        <v>1489</v>
      </c>
      <c r="H11" s="1832" t="s">
        <v>1491</v>
      </c>
      <c r="I11" s="1991"/>
      <c r="J11" s="1991"/>
      <c r="K11" s="1991"/>
      <c r="L11" s="1991"/>
      <c r="M11" s="2024"/>
      <c r="N11" s="707" t="s">
        <v>120</v>
      </c>
      <c r="O11" s="1975"/>
      <c r="P11" s="1588"/>
      <c r="Q11" s="1588"/>
      <c r="R11" s="1588"/>
      <c r="S11" s="1588"/>
      <c r="T11" s="1588"/>
      <c r="U11" s="1588"/>
      <c r="V11" s="1588"/>
      <c r="W11" s="1589"/>
      <c r="X11" s="707" t="str">
        <f t="shared" si="0"/>
        <v>Select</v>
      </c>
      <c r="Y11" s="1975"/>
      <c r="Z11" s="1588"/>
      <c r="AA11" s="1588"/>
      <c r="AB11" s="1588"/>
      <c r="AC11" s="1588"/>
      <c r="AD11" s="1588"/>
      <c r="AE11" s="1588"/>
      <c r="AF11" s="1588"/>
      <c r="AG11" s="1589"/>
    </row>
    <row r="12" spans="1:33" s="638" customFormat="1" ht="130.5" customHeight="1" x14ac:dyDescent="0.2">
      <c r="A12" s="640"/>
      <c r="B12" s="1991" t="s">
        <v>1484</v>
      </c>
      <c r="C12" s="1991"/>
      <c r="D12" s="1991"/>
      <c r="E12" s="1586"/>
      <c r="F12" s="1975"/>
      <c r="G12" s="707" t="s">
        <v>1490</v>
      </c>
      <c r="H12" s="1832" t="s">
        <v>1492</v>
      </c>
      <c r="I12" s="1991"/>
      <c r="J12" s="1991"/>
      <c r="K12" s="1991"/>
      <c r="L12" s="1991"/>
      <c r="M12" s="2024"/>
      <c r="N12" s="707" t="s">
        <v>120</v>
      </c>
      <c r="O12" s="1975"/>
      <c r="P12" s="1588"/>
      <c r="Q12" s="1588"/>
      <c r="R12" s="1588"/>
      <c r="S12" s="1588"/>
      <c r="T12" s="1588"/>
      <c r="U12" s="1588"/>
      <c r="V12" s="1588"/>
      <c r="W12" s="1589"/>
      <c r="X12" s="707" t="str">
        <f t="shared" si="0"/>
        <v>Select</v>
      </c>
      <c r="Y12" s="1975"/>
      <c r="Z12" s="1588"/>
      <c r="AA12" s="1588"/>
      <c r="AB12" s="1588"/>
      <c r="AC12" s="1588"/>
      <c r="AD12" s="1588"/>
      <c r="AE12" s="1588"/>
      <c r="AF12" s="1588"/>
      <c r="AG12" s="1589"/>
    </row>
    <row r="13" spans="1:33" s="638" customFormat="1" ht="132" customHeight="1" x14ac:dyDescent="0.2">
      <c r="A13" s="640"/>
      <c r="B13" s="1991" t="s">
        <v>1485</v>
      </c>
      <c r="C13" s="1991"/>
      <c r="D13" s="1991"/>
      <c r="E13" s="1586" t="s">
        <v>120</v>
      </c>
      <c r="F13" s="1975"/>
      <c r="G13" s="707" t="s">
        <v>1489</v>
      </c>
      <c r="H13" s="1832" t="s">
        <v>1493</v>
      </c>
      <c r="I13" s="1991"/>
      <c r="J13" s="1991"/>
      <c r="K13" s="1991"/>
      <c r="L13" s="1991"/>
      <c r="M13" s="2024"/>
      <c r="N13" s="707" t="s">
        <v>120</v>
      </c>
      <c r="O13" s="1975"/>
      <c r="P13" s="1588"/>
      <c r="Q13" s="1588"/>
      <c r="R13" s="1588"/>
      <c r="S13" s="1588"/>
      <c r="T13" s="1588"/>
      <c r="U13" s="1588"/>
      <c r="V13" s="1588"/>
      <c r="W13" s="1589"/>
      <c r="X13" s="707" t="str">
        <f t="shared" si="0"/>
        <v>Select</v>
      </c>
      <c r="Y13" s="1975"/>
      <c r="Z13" s="1588"/>
      <c r="AA13" s="1588"/>
      <c r="AB13" s="1588"/>
      <c r="AC13" s="1588"/>
      <c r="AD13" s="1588"/>
      <c r="AE13" s="1588"/>
      <c r="AF13" s="1588"/>
      <c r="AG13" s="1589"/>
    </row>
    <row r="14" spans="1:33" s="638" customFormat="1" ht="84.75" customHeight="1" x14ac:dyDescent="0.2">
      <c r="A14" s="640"/>
      <c r="B14" s="1991" t="s">
        <v>1486</v>
      </c>
      <c r="C14" s="1991"/>
      <c r="D14" s="1991"/>
      <c r="E14" s="1991"/>
      <c r="F14" s="1833"/>
      <c r="G14" s="707" t="s">
        <v>120</v>
      </c>
      <c r="H14" s="1832" t="s">
        <v>1494</v>
      </c>
      <c r="I14" s="1991"/>
      <c r="J14" s="1991"/>
      <c r="K14" s="1991"/>
      <c r="L14" s="1991"/>
      <c r="M14" s="2024"/>
      <c r="N14" s="707" t="s">
        <v>120</v>
      </c>
      <c r="O14" s="1976"/>
      <c r="P14" s="1586"/>
      <c r="Q14" s="1586"/>
      <c r="R14" s="1586"/>
      <c r="S14" s="1586"/>
      <c r="T14" s="1586"/>
      <c r="U14" s="1586"/>
      <c r="V14" s="1586"/>
      <c r="W14" s="1977"/>
      <c r="X14" s="707" t="str">
        <f t="shared" si="0"/>
        <v>Select</v>
      </c>
      <c r="Y14" s="1976"/>
      <c r="Z14" s="1586"/>
      <c r="AA14" s="1586"/>
      <c r="AB14" s="1586"/>
      <c r="AC14" s="1586"/>
      <c r="AD14" s="1586"/>
      <c r="AE14" s="1586"/>
      <c r="AF14" s="1586"/>
      <c r="AG14" s="1977"/>
    </row>
    <row r="15" spans="1:33" s="638" customFormat="1" ht="120.75" customHeight="1" x14ac:dyDescent="0.2">
      <c r="A15" s="640"/>
      <c r="B15" s="1991" t="s">
        <v>1487</v>
      </c>
      <c r="C15" s="1991"/>
      <c r="D15" s="1991"/>
      <c r="E15" s="1586" t="s">
        <v>120</v>
      </c>
      <c r="F15" s="1975"/>
      <c r="G15" s="707" t="s">
        <v>120</v>
      </c>
      <c r="H15" s="1832" t="s">
        <v>1494</v>
      </c>
      <c r="I15" s="1991"/>
      <c r="J15" s="1991"/>
      <c r="K15" s="1991"/>
      <c r="L15" s="1991"/>
      <c r="M15" s="2024"/>
      <c r="N15" s="707" t="s">
        <v>120</v>
      </c>
      <c r="O15" s="1975"/>
      <c r="P15" s="1588"/>
      <c r="Q15" s="1588"/>
      <c r="R15" s="1588"/>
      <c r="S15" s="1588"/>
      <c r="T15" s="1588"/>
      <c r="U15" s="1588"/>
      <c r="V15" s="1588"/>
      <c r="W15" s="1589"/>
      <c r="X15" s="707" t="str">
        <f t="shared" si="0"/>
        <v>Select</v>
      </c>
      <c r="Y15" s="1975"/>
      <c r="Z15" s="1588"/>
      <c r="AA15" s="1588"/>
      <c r="AB15" s="1588"/>
      <c r="AC15" s="1588"/>
      <c r="AD15" s="1588"/>
      <c r="AE15" s="1588"/>
      <c r="AF15" s="1588"/>
      <c r="AG15" s="1589"/>
    </row>
    <row r="16" spans="1:33" s="638" customFormat="1" ht="171" customHeight="1" x14ac:dyDescent="0.2">
      <c r="A16" s="640"/>
      <c r="B16" s="1991" t="s">
        <v>1488</v>
      </c>
      <c r="C16" s="1991"/>
      <c r="D16" s="1991"/>
      <c r="E16" s="1586" t="s">
        <v>120</v>
      </c>
      <c r="F16" s="1975"/>
      <c r="G16" s="707" t="s">
        <v>120</v>
      </c>
      <c r="H16" s="1832" t="s">
        <v>1494</v>
      </c>
      <c r="I16" s="1991"/>
      <c r="J16" s="1991"/>
      <c r="K16" s="1991"/>
      <c r="L16" s="1991"/>
      <c r="M16" s="2024"/>
      <c r="N16" s="707" t="s">
        <v>120</v>
      </c>
      <c r="O16" s="1975"/>
      <c r="P16" s="1588"/>
      <c r="Q16" s="1588"/>
      <c r="R16" s="1588"/>
      <c r="S16" s="1588"/>
      <c r="T16" s="1588"/>
      <c r="U16" s="1588"/>
      <c r="V16" s="1588"/>
      <c r="W16" s="1589"/>
      <c r="X16" s="707" t="str">
        <f t="shared" si="0"/>
        <v>Select</v>
      </c>
      <c r="Y16" s="1975"/>
      <c r="Z16" s="1588"/>
      <c r="AA16" s="1588"/>
      <c r="AB16" s="1588"/>
      <c r="AC16" s="1588"/>
      <c r="AD16" s="1588"/>
      <c r="AE16" s="1588"/>
      <c r="AF16" s="1588"/>
      <c r="AG16" s="1589"/>
    </row>
    <row r="17" spans="1:33" s="638" customFormat="1" ht="33.75" hidden="1" customHeight="1" x14ac:dyDescent="0.2">
      <c r="A17" s="640"/>
      <c r="B17" s="1991"/>
      <c r="C17" s="1991"/>
      <c r="D17" s="1991"/>
      <c r="E17" s="1991"/>
      <c r="F17" s="1833"/>
      <c r="G17" s="707" t="s">
        <v>120</v>
      </c>
      <c r="H17" s="1832"/>
      <c r="I17" s="1991"/>
      <c r="J17" s="1991"/>
      <c r="K17" s="1991"/>
      <c r="L17" s="1991"/>
      <c r="M17" s="2024"/>
      <c r="N17" s="707" t="s">
        <v>120</v>
      </c>
      <c r="O17" s="1976"/>
      <c r="P17" s="1586"/>
      <c r="Q17" s="1586"/>
      <c r="R17" s="1586"/>
      <c r="S17" s="1586"/>
      <c r="T17" s="1586"/>
      <c r="U17" s="1586"/>
      <c r="V17" s="1586"/>
      <c r="W17" s="1977"/>
      <c r="X17" s="707" t="str">
        <f t="shared" si="0"/>
        <v>Select</v>
      </c>
      <c r="Y17" s="1976"/>
      <c r="Z17" s="1586"/>
      <c r="AA17" s="1586"/>
      <c r="AB17" s="1586"/>
      <c r="AC17" s="1586"/>
      <c r="AD17" s="1586"/>
      <c r="AE17" s="1586"/>
      <c r="AF17" s="1586"/>
      <c r="AG17" s="1977"/>
    </row>
    <row r="18" spans="1:33" s="638" customFormat="1" ht="33.75" hidden="1" customHeight="1" x14ac:dyDescent="0.2">
      <c r="A18" s="640"/>
      <c r="B18" s="1991"/>
      <c r="C18" s="1991"/>
      <c r="D18" s="1991"/>
      <c r="E18" s="1586" t="s">
        <v>120</v>
      </c>
      <c r="F18" s="1975"/>
      <c r="G18" s="707" t="s">
        <v>120</v>
      </c>
      <c r="H18" s="1832"/>
      <c r="I18" s="1991"/>
      <c r="J18" s="1991"/>
      <c r="K18" s="1991"/>
      <c r="L18" s="1991"/>
      <c r="M18" s="2024"/>
      <c r="N18" s="707" t="s">
        <v>120</v>
      </c>
      <c r="O18" s="1975"/>
      <c r="P18" s="1588"/>
      <c r="Q18" s="1588"/>
      <c r="R18" s="1588"/>
      <c r="S18" s="1588"/>
      <c r="T18" s="1588"/>
      <c r="U18" s="1588"/>
      <c r="V18" s="1588"/>
      <c r="W18" s="1589"/>
      <c r="X18" s="707" t="str">
        <f t="shared" si="0"/>
        <v>Select</v>
      </c>
      <c r="Y18" s="1975"/>
      <c r="Z18" s="1588"/>
      <c r="AA18" s="1588"/>
      <c r="AB18" s="1588"/>
      <c r="AC18" s="1588"/>
      <c r="AD18" s="1588"/>
      <c r="AE18" s="1588"/>
      <c r="AF18" s="1588"/>
      <c r="AG18" s="1589"/>
    </row>
    <row r="19" spans="1:33" s="638" customFormat="1" ht="33.75" hidden="1" customHeight="1" x14ac:dyDescent="0.2">
      <c r="A19" s="640"/>
      <c r="B19" s="1991"/>
      <c r="C19" s="1991"/>
      <c r="D19" s="1991"/>
      <c r="E19" s="1586"/>
      <c r="F19" s="1975"/>
      <c r="G19" s="707" t="s">
        <v>120</v>
      </c>
      <c r="H19" s="1832"/>
      <c r="I19" s="1991"/>
      <c r="J19" s="1991"/>
      <c r="K19" s="1991"/>
      <c r="L19" s="1991"/>
      <c r="M19" s="2024"/>
      <c r="N19" s="707" t="s">
        <v>120</v>
      </c>
      <c r="O19" s="1975"/>
      <c r="P19" s="1588"/>
      <c r="Q19" s="1588"/>
      <c r="R19" s="1588"/>
      <c r="S19" s="1588"/>
      <c r="T19" s="1588"/>
      <c r="U19" s="1588"/>
      <c r="V19" s="1588"/>
      <c r="W19" s="1589"/>
      <c r="X19" s="707" t="str">
        <f t="shared" si="0"/>
        <v>Select</v>
      </c>
      <c r="Y19" s="1975"/>
      <c r="Z19" s="1588"/>
      <c r="AA19" s="1588"/>
      <c r="AB19" s="1588"/>
      <c r="AC19" s="1588"/>
      <c r="AD19" s="1588"/>
      <c r="AE19" s="1588"/>
      <c r="AF19" s="1588"/>
      <c r="AG19" s="1589"/>
    </row>
    <row r="20" spans="1:33" s="638" customFormat="1" ht="33.75" hidden="1" customHeight="1" x14ac:dyDescent="0.2">
      <c r="A20" s="640"/>
      <c r="B20" s="1991"/>
      <c r="C20" s="1991"/>
      <c r="D20" s="1991"/>
      <c r="E20" s="1586"/>
      <c r="F20" s="1975"/>
      <c r="G20" s="707" t="s">
        <v>120</v>
      </c>
      <c r="H20" s="1832"/>
      <c r="I20" s="1991"/>
      <c r="J20" s="1991"/>
      <c r="K20" s="1991"/>
      <c r="L20" s="1991"/>
      <c r="M20" s="2024"/>
      <c r="N20" s="707" t="s">
        <v>120</v>
      </c>
      <c r="O20" s="1975"/>
      <c r="P20" s="1588"/>
      <c r="Q20" s="1588"/>
      <c r="R20" s="1588"/>
      <c r="S20" s="1588"/>
      <c r="T20" s="1588"/>
      <c r="U20" s="1588"/>
      <c r="V20" s="1588"/>
      <c r="W20" s="1589"/>
      <c r="X20" s="707" t="str">
        <f t="shared" si="0"/>
        <v>Select</v>
      </c>
      <c r="Y20" s="1975"/>
      <c r="Z20" s="1588"/>
      <c r="AA20" s="1588"/>
      <c r="AB20" s="1588"/>
      <c r="AC20" s="1588"/>
      <c r="AD20" s="1588"/>
      <c r="AE20" s="1588"/>
      <c r="AF20" s="1588"/>
      <c r="AG20" s="1589"/>
    </row>
    <row r="21" spans="1:33" s="638" customFormat="1" ht="33.75" hidden="1" customHeight="1" x14ac:dyDescent="0.2">
      <c r="A21" s="640"/>
      <c r="B21" s="1991"/>
      <c r="C21" s="1991"/>
      <c r="D21" s="1991"/>
      <c r="E21" s="1586" t="s">
        <v>120</v>
      </c>
      <c r="F21" s="1975"/>
      <c r="G21" s="707" t="s">
        <v>120</v>
      </c>
      <c r="H21" s="1832"/>
      <c r="I21" s="1991"/>
      <c r="J21" s="1991"/>
      <c r="K21" s="1991"/>
      <c r="L21" s="1991"/>
      <c r="M21" s="2024"/>
      <c r="N21" s="707" t="s">
        <v>120</v>
      </c>
      <c r="O21" s="1975"/>
      <c r="P21" s="1588"/>
      <c r="Q21" s="1588"/>
      <c r="R21" s="1588"/>
      <c r="S21" s="1588"/>
      <c r="T21" s="1588"/>
      <c r="U21" s="1588"/>
      <c r="V21" s="1588"/>
      <c r="W21" s="1589"/>
      <c r="X21" s="707" t="str">
        <f t="shared" si="0"/>
        <v>Select</v>
      </c>
      <c r="Y21" s="1975"/>
      <c r="Z21" s="1588"/>
      <c r="AA21" s="1588"/>
      <c r="AB21" s="1588"/>
      <c r="AC21" s="1588"/>
      <c r="AD21" s="1588"/>
      <c r="AE21" s="1588"/>
      <c r="AF21" s="1588"/>
      <c r="AG21" s="1589"/>
    </row>
    <row r="22" spans="1:33" s="638" customFormat="1" ht="33.75" hidden="1" customHeight="1" x14ac:dyDescent="0.2">
      <c r="A22" s="640"/>
      <c r="B22" s="1991"/>
      <c r="C22" s="1991"/>
      <c r="D22" s="1991"/>
      <c r="E22" s="1586" t="s">
        <v>120</v>
      </c>
      <c r="F22" s="1975"/>
      <c r="G22" s="707" t="s">
        <v>120</v>
      </c>
      <c r="H22" s="1832"/>
      <c r="I22" s="1991"/>
      <c r="J22" s="1991"/>
      <c r="K22" s="1991"/>
      <c r="L22" s="1991"/>
      <c r="M22" s="2024"/>
      <c r="N22" s="707" t="s">
        <v>120</v>
      </c>
      <c r="O22" s="1975"/>
      <c r="P22" s="1588"/>
      <c r="Q22" s="1588"/>
      <c r="R22" s="1588"/>
      <c r="S22" s="1588"/>
      <c r="T22" s="1588"/>
      <c r="U22" s="1588"/>
      <c r="V22" s="1588"/>
      <c r="W22" s="1589"/>
      <c r="X22" s="707" t="str">
        <f t="shared" ref="X22:X36" si="1">N22</f>
        <v>Select</v>
      </c>
      <c r="Y22" s="1975"/>
      <c r="Z22" s="1588"/>
      <c r="AA22" s="1588"/>
      <c r="AB22" s="1588"/>
      <c r="AC22" s="1588"/>
      <c r="AD22" s="1588"/>
      <c r="AE22" s="1588"/>
      <c r="AF22" s="1588"/>
      <c r="AG22" s="1589"/>
    </row>
    <row r="23" spans="1:33" s="638" customFormat="1" ht="33.75" hidden="1" customHeight="1" x14ac:dyDescent="0.2">
      <c r="A23" s="640"/>
      <c r="B23" s="1991"/>
      <c r="C23" s="1991"/>
      <c r="D23" s="1991"/>
      <c r="E23" s="1586" t="s">
        <v>120</v>
      </c>
      <c r="F23" s="1975"/>
      <c r="G23" s="707" t="s">
        <v>120</v>
      </c>
      <c r="H23" s="1832"/>
      <c r="I23" s="1991"/>
      <c r="J23" s="1991"/>
      <c r="K23" s="1991"/>
      <c r="L23" s="1991"/>
      <c r="M23" s="2024"/>
      <c r="N23" s="707" t="s">
        <v>120</v>
      </c>
      <c r="O23" s="1975"/>
      <c r="P23" s="1588"/>
      <c r="Q23" s="1588"/>
      <c r="R23" s="1588"/>
      <c r="S23" s="1588"/>
      <c r="T23" s="1588"/>
      <c r="U23" s="1588"/>
      <c r="V23" s="1588"/>
      <c r="W23" s="1589"/>
      <c r="X23" s="707" t="str">
        <f t="shared" si="1"/>
        <v>Select</v>
      </c>
      <c r="Y23" s="1975"/>
      <c r="Z23" s="1588"/>
      <c r="AA23" s="1588"/>
      <c r="AB23" s="1588"/>
      <c r="AC23" s="1588"/>
      <c r="AD23" s="1588"/>
      <c r="AE23" s="1588"/>
      <c r="AF23" s="1588"/>
      <c r="AG23" s="1589"/>
    </row>
    <row r="24" spans="1:33" s="638" customFormat="1" ht="33.75" hidden="1" customHeight="1" x14ac:dyDescent="0.2">
      <c r="A24" s="640"/>
      <c r="B24" s="1991"/>
      <c r="C24" s="1991"/>
      <c r="D24" s="1991"/>
      <c r="E24" s="1586" t="s">
        <v>120</v>
      </c>
      <c r="F24" s="1975"/>
      <c r="G24" s="707" t="s">
        <v>120</v>
      </c>
      <c r="H24" s="1832"/>
      <c r="I24" s="1991"/>
      <c r="J24" s="1991"/>
      <c r="K24" s="1991"/>
      <c r="L24" s="1991"/>
      <c r="M24" s="2024"/>
      <c r="N24" s="707" t="s">
        <v>120</v>
      </c>
      <c r="O24" s="1975"/>
      <c r="P24" s="1588"/>
      <c r="Q24" s="1588"/>
      <c r="R24" s="1588"/>
      <c r="S24" s="1588"/>
      <c r="T24" s="1588"/>
      <c r="U24" s="1588"/>
      <c r="V24" s="1588"/>
      <c r="W24" s="1589"/>
      <c r="X24" s="707" t="str">
        <f t="shared" si="1"/>
        <v>Select</v>
      </c>
      <c r="Y24" s="1975"/>
      <c r="Z24" s="1588"/>
      <c r="AA24" s="1588"/>
      <c r="AB24" s="1588"/>
      <c r="AC24" s="1588"/>
      <c r="AD24" s="1588"/>
      <c r="AE24" s="1588"/>
      <c r="AF24" s="1588"/>
      <c r="AG24" s="1589"/>
    </row>
    <row r="25" spans="1:33" s="638" customFormat="1" ht="33.75" hidden="1" customHeight="1" x14ac:dyDescent="0.2">
      <c r="A25" s="640"/>
      <c r="B25" s="1991"/>
      <c r="C25" s="1991"/>
      <c r="D25" s="1991"/>
      <c r="E25" s="1586" t="s">
        <v>120</v>
      </c>
      <c r="F25" s="1975"/>
      <c r="G25" s="707" t="s">
        <v>120</v>
      </c>
      <c r="H25" s="1832"/>
      <c r="I25" s="1991"/>
      <c r="J25" s="1991"/>
      <c r="K25" s="1991"/>
      <c r="L25" s="1991"/>
      <c r="M25" s="2024"/>
      <c r="N25" s="707" t="s">
        <v>120</v>
      </c>
      <c r="O25" s="1975"/>
      <c r="P25" s="1588"/>
      <c r="Q25" s="1588"/>
      <c r="R25" s="1588"/>
      <c r="S25" s="1588"/>
      <c r="T25" s="1588"/>
      <c r="U25" s="1588"/>
      <c r="V25" s="1588"/>
      <c r="W25" s="1589"/>
      <c r="X25" s="707" t="str">
        <f t="shared" si="1"/>
        <v>Select</v>
      </c>
      <c r="Y25" s="1975"/>
      <c r="Z25" s="1588"/>
      <c r="AA25" s="1588"/>
      <c r="AB25" s="1588"/>
      <c r="AC25" s="1588"/>
      <c r="AD25" s="1588"/>
      <c r="AE25" s="1588"/>
      <c r="AF25" s="1588"/>
      <c r="AG25" s="1589"/>
    </row>
    <row r="26" spans="1:33" s="638" customFormat="1" ht="33.75" hidden="1" customHeight="1" x14ac:dyDescent="0.2">
      <c r="A26" s="640"/>
      <c r="B26" s="1991"/>
      <c r="C26" s="1991"/>
      <c r="D26" s="1991"/>
      <c r="E26" s="1586" t="s">
        <v>120</v>
      </c>
      <c r="F26" s="1975"/>
      <c r="G26" s="707" t="s">
        <v>120</v>
      </c>
      <c r="H26" s="1832"/>
      <c r="I26" s="1991"/>
      <c r="J26" s="1991"/>
      <c r="K26" s="1991"/>
      <c r="L26" s="1991"/>
      <c r="M26" s="2024"/>
      <c r="N26" s="707" t="s">
        <v>120</v>
      </c>
      <c r="O26" s="1975"/>
      <c r="P26" s="1588"/>
      <c r="Q26" s="1588"/>
      <c r="R26" s="1588"/>
      <c r="S26" s="1588"/>
      <c r="T26" s="1588"/>
      <c r="U26" s="1588"/>
      <c r="V26" s="1588"/>
      <c r="W26" s="1589"/>
      <c r="X26" s="707" t="str">
        <f t="shared" si="1"/>
        <v>Select</v>
      </c>
      <c r="Y26" s="1975"/>
      <c r="Z26" s="1588"/>
      <c r="AA26" s="1588"/>
      <c r="AB26" s="1588"/>
      <c r="AC26" s="1588"/>
      <c r="AD26" s="1588"/>
      <c r="AE26" s="1588"/>
      <c r="AF26" s="1588"/>
      <c r="AG26" s="1589"/>
    </row>
    <row r="27" spans="1:33" s="638" customFormat="1" ht="33.75" hidden="1" customHeight="1" x14ac:dyDescent="0.2">
      <c r="A27" s="640"/>
      <c r="B27" s="1991"/>
      <c r="C27" s="1991"/>
      <c r="D27" s="1991"/>
      <c r="E27" s="1586" t="s">
        <v>120</v>
      </c>
      <c r="F27" s="1975"/>
      <c r="G27" s="707" t="s">
        <v>120</v>
      </c>
      <c r="H27" s="1832"/>
      <c r="I27" s="1991"/>
      <c r="J27" s="1991"/>
      <c r="K27" s="1991"/>
      <c r="L27" s="1991"/>
      <c r="M27" s="2024"/>
      <c r="N27" s="707" t="s">
        <v>120</v>
      </c>
      <c r="O27" s="1975"/>
      <c r="P27" s="1588"/>
      <c r="Q27" s="1588"/>
      <c r="R27" s="1588"/>
      <c r="S27" s="1588"/>
      <c r="T27" s="1588"/>
      <c r="U27" s="1588"/>
      <c r="V27" s="1588"/>
      <c r="W27" s="1589"/>
      <c r="X27" s="707" t="str">
        <f t="shared" si="1"/>
        <v>Select</v>
      </c>
      <c r="Y27" s="1975"/>
      <c r="Z27" s="1588"/>
      <c r="AA27" s="1588"/>
      <c r="AB27" s="1588"/>
      <c r="AC27" s="1588"/>
      <c r="AD27" s="1588"/>
      <c r="AE27" s="1588"/>
      <c r="AF27" s="1588"/>
      <c r="AG27" s="1589"/>
    </row>
    <row r="28" spans="1:33" s="638" customFormat="1" ht="33.75" hidden="1" customHeight="1" x14ac:dyDescent="0.2">
      <c r="A28" s="640"/>
      <c r="B28" s="1991"/>
      <c r="C28" s="1991"/>
      <c r="D28" s="1991"/>
      <c r="E28" s="1586" t="s">
        <v>120</v>
      </c>
      <c r="F28" s="1975"/>
      <c r="G28" s="707" t="s">
        <v>120</v>
      </c>
      <c r="H28" s="1832"/>
      <c r="I28" s="1991"/>
      <c r="J28" s="1991"/>
      <c r="K28" s="1991"/>
      <c r="L28" s="1991"/>
      <c r="M28" s="2024"/>
      <c r="N28" s="707" t="s">
        <v>120</v>
      </c>
      <c r="O28" s="1975"/>
      <c r="P28" s="1588"/>
      <c r="Q28" s="1588"/>
      <c r="R28" s="1588"/>
      <c r="S28" s="1588"/>
      <c r="T28" s="1588"/>
      <c r="U28" s="1588"/>
      <c r="V28" s="1588"/>
      <c r="W28" s="1589"/>
      <c r="X28" s="707" t="str">
        <f t="shared" si="1"/>
        <v>Select</v>
      </c>
      <c r="Y28" s="1975"/>
      <c r="Z28" s="1588"/>
      <c r="AA28" s="1588"/>
      <c r="AB28" s="1588"/>
      <c r="AC28" s="1588"/>
      <c r="AD28" s="1588"/>
      <c r="AE28" s="1588"/>
      <c r="AF28" s="1588"/>
      <c r="AG28" s="1589"/>
    </row>
    <row r="29" spans="1:33" s="638" customFormat="1" ht="33.75" hidden="1" customHeight="1" x14ac:dyDescent="0.2">
      <c r="A29" s="640"/>
      <c r="B29" s="1991"/>
      <c r="C29" s="1991"/>
      <c r="D29" s="1991"/>
      <c r="E29" s="1586" t="s">
        <v>120</v>
      </c>
      <c r="F29" s="1975"/>
      <c r="G29" s="707" t="s">
        <v>120</v>
      </c>
      <c r="H29" s="1832"/>
      <c r="I29" s="1991"/>
      <c r="J29" s="1991"/>
      <c r="K29" s="1991"/>
      <c r="L29" s="1991"/>
      <c r="M29" s="2024"/>
      <c r="N29" s="707" t="s">
        <v>120</v>
      </c>
      <c r="O29" s="1975"/>
      <c r="P29" s="1588"/>
      <c r="Q29" s="1588"/>
      <c r="R29" s="1588"/>
      <c r="S29" s="1588"/>
      <c r="T29" s="1588"/>
      <c r="U29" s="1588"/>
      <c r="V29" s="1588"/>
      <c r="W29" s="1589"/>
      <c r="X29" s="707" t="str">
        <f t="shared" si="1"/>
        <v>Select</v>
      </c>
      <c r="Y29" s="1975"/>
      <c r="Z29" s="1588"/>
      <c r="AA29" s="1588"/>
      <c r="AB29" s="1588"/>
      <c r="AC29" s="1588"/>
      <c r="AD29" s="1588"/>
      <c r="AE29" s="1588"/>
      <c r="AF29" s="1588"/>
      <c r="AG29" s="1589"/>
    </row>
    <row r="30" spans="1:33" s="638" customFormat="1" ht="33.75" hidden="1" customHeight="1" x14ac:dyDescent="0.2">
      <c r="A30" s="640"/>
      <c r="B30" s="1991"/>
      <c r="C30" s="1991"/>
      <c r="D30" s="1991"/>
      <c r="E30" s="1586" t="s">
        <v>120</v>
      </c>
      <c r="F30" s="1975"/>
      <c r="G30" s="707" t="s">
        <v>120</v>
      </c>
      <c r="H30" s="1832"/>
      <c r="I30" s="1991"/>
      <c r="J30" s="1991"/>
      <c r="K30" s="1991"/>
      <c r="L30" s="1991"/>
      <c r="M30" s="2024"/>
      <c r="N30" s="707" t="s">
        <v>120</v>
      </c>
      <c r="O30" s="1975"/>
      <c r="P30" s="1588"/>
      <c r="Q30" s="1588"/>
      <c r="R30" s="1588"/>
      <c r="S30" s="1588"/>
      <c r="T30" s="1588"/>
      <c r="U30" s="1588"/>
      <c r="V30" s="1588"/>
      <c r="W30" s="1589"/>
      <c r="X30" s="707" t="str">
        <f t="shared" si="1"/>
        <v>Select</v>
      </c>
      <c r="Y30" s="1975"/>
      <c r="Z30" s="1588"/>
      <c r="AA30" s="1588"/>
      <c r="AB30" s="1588"/>
      <c r="AC30" s="1588"/>
      <c r="AD30" s="1588"/>
      <c r="AE30" s="1588"/>
      <c r="AF30" s="1588"/>
      <c r="AG30" s="1589"/>
    </row>
    <row r="31" spans="1:33" s="638" customFormat="1" ht="33.75" hidden="1" customHeight="1" x14ac:dyDescent="0.2">
      <c r="A31" s="640"/>
      <c r="B31" s="1991"/>
      <c r="C31" s="1991"/>
      <c r="D31" s="1991"/>
      <c r="E31" s="1586" t="s">
        <v>120</v>
      </c>
      <c r="F31" s="1975"/>
      <c r="G31" s="707" t="s">
        <v>120</v>
      </c>
      <c r="H31" s="1832"/>
      <c r="I31" s="1991"/>
      <c r="J31" s="1991"/>
      <c r="K31" s="1991"/>
      <c r="L31" s="1991"/>
      <c r="M31" s="2024"/>
      <c r="N31" s="707" t="s">
        <v>120</v>
      </c>
      <c r="O31" s="1975"/>
      <c r="P31" s="1588"/>
      <c r="Q31" s="1588"/>
      <c r="R31" s="1588"/>
      <c r="S31" s="1588"/>
      <c r="T31" s="1588"/>
      <c r="U31" s="1588"/>
      <c r="V31" s="1588"/>
      <c r="W31" s="1589"/>
      <c r="X31" s="707" t="str">
        <f t="shared" si="1"/>
        <v>Select</v>
      </c>
      <c r="Y31" s="1975"/>
      <c r="Z31" s="1588"/>
      <c r="AA31" s="1588"/>
      <c r="AB31" s="1588"/>
      <c r="AC31" s="1588"/>
      <c r="AD31" s="1588"/>
      <c r="AE31" s="1588"/>
      <c r="AF31" s="1588"/>
      <c r="AG31" s="1589"/>
    </row>
    <row r="32" spans="1:33" s="638" customFormat="1" ht="33.75" hidden="1" customHeight="1" x14ac:dyDescent="0.2">
      <c r="A32" s="640"/>
      <c r="B32" s="1991"/>
      <c r="C32" s="1991"/>
      <c r="D32" s="1991"/>
      <c r="E32" s="1586" t="s">
        <v>120</v>
      </c>
      <c r="F32" s="1975"/>
      <c r="G32" s="707" t="s">
        <v>120</v>
      </c>
      <c r="H32" s="1832"/>
      <c r="I32" s="1991"/>
      <c r="J32" s="1991"/>
      <c r="K32" s="1991"/>
      <c r="L32" s="1991"/>
      <c r="M32" s="2024"/>
      <c r="N32" s="707" t="s">
        <v>120</v>
      </c>
      <c r="O32" s="1975"/>
      <c r="P32" s="1588"/>
      <c r="Q32" s="1588"/>
      <c r="R32" s="1588"/>
      <c r="S32" s="1588"/>
      <c r="T32" s="1588"/>
      <c r="U32" s="1588"/>
      <c r="V32" s="1588"/>
      <c r="W32" s="1589"/>
      <c r="X32" s="707" t="str">
        <f t="shared" si="1"/>
        <v>Select</v>
      </c>
      <c r="Y32" s="1975"/>
      <c r="Z32" s="1588"/>
      <c r="AA32" s="1588"/>
      <c r="AB32" s="1588"/>
      <c r="AC32" s="1588"/>
      <c r="AD32" s="1588"/>
      <c r="AE32" s="1588"/>
      <c r="AF32" s="1588"/>
      <c r="AG32" s="1589"/>
    </row>
    <row r="33" spans="1:33" s="638" customFormat="1" ht="33.75" hidden="1" customHeight="1" x14ac:dyDescent="0.2">
      <c r="A33" s="640"/>
      <c r="B33" s="1991"/>
      <c r="C33" s="1991"/>
      <c r="D33" s="1991"/>
      <c r="E33" s="1586" t="s">
        <v>120</v>
      </c>
      <c r="F33" s="1975"/>
      <c r="G33" s="707" t="s">
        <v>120</v>
      </c>
      <c r="H33" s="1832"/>
      <c r="I33" s="1991"/>
      <c r="J33" s="1991"/>
      <c r="K33" s="1991"/>
      <c r="L33" s="1991"/>
      <c r="M33" s="2024"/>
      <c r="N33" s="707" t="s">
        <v>120</v>
      </c>
      <c r="O33" s="1975"/>
      <c r="P33" s="1588"/>
      <c r="Q33" s="1588"/>
      <c r="R33" s="1588"/>
      <c r="S33" s="1588"/>
      <c r="T33" s="1588"/>
      <c r="U33" s="1588"/>
      <c r="V33" s="1588"/>
      <c r="W33" s="1589"/>
      <c r="X33" s="707" t="str">
        <f t="shared" si="1"/>
        <v>Select</v>
      </c>
      <c r="Y33" s="1975"/>
      <c r="Z33" s="1588"/>
      <c r="AA33" s="1588"/>
      <c r="AB33" s="1588"/>
      <c r="AC33" s="1588"/>
      <c r="AD33" s="1588"/>
      <c r="AE33" s="1588"/>
      <c r="AF33" s="1588"/>
      <c r="AG33" s="1589"/>
    </row>
    <row r="34" spans="1:33" s="638" customFormat="1" ht="33.75" hidden="1" customHeight="1" x14ac:dyDescent="0.2">
      <c r="A34" s="640"/>
      <c r="B34" s="1991"/>
      <c r="C34" s="1991"/>
      <c r="D34" s="1991"/>
      <c r="E34" s="1586" t="s">
        <v>120</v>
      </c>
      <c r="F34" s="1975"/>
      <c r="G34" s="707" t="s">
        <v>120</v>
      </c>
      <c r="H34" s="1832"/>
      <c r="I34" s="1991"/>
      <c r="J34" s="1991"/>
      <c r="K34" s="1991"/>
      <c r="L34" s="1991"/>
      <c r="M34" s="2024"/>
      <c r="N34" s="707" t="s">
        <v>120</v>
      </c>
      <c r="O34" s="1975"/>
      <c r="P34" s="1588"/>
      <c r="Q34" s="1588"/>
      <c r="R34" s="1588"/>
      <c r="S34" s="1588"/>
      <c r="T34" s="1588"/>
      <c r="U34" s="1588"/>
      <c r="V34" s="1588"/>
      <c r="W34" s="1589"/>
      <c r="X34" s="707" t="str">
        <f t="shared" si="1"/>
        <v>Select</v>
      </c>
      <c r="Y34" s="1975"/>
      <c r="Z34" s="1588"/>
      <c r="AA34" s="1588"/>
      <c r="AB34" s="1588"/>
      <c r="AC34" s="1588"/>
      <c r="AD34" s="1588"/>
      <c r="AE34" s="1588"/>
      <c r="AF34" s="1588"/>
      <c r="AG34" s="1589"/>
    </row>
    <row r="35" spans="1:33" s="638" customFormat="1" ht="33.75" hidden="1" customHeight="1" x14ac:dyDescent="0.2">
      <c r="A35" s="640"/>
      <c r="B35" s="1991"/>
      <c r="C35" s="1991"/>
      <c r="D35" s="1991"/>
      <c r="E35" s="1586" t="s">
        <v>120</v>
      </c>
      <c r="F35" s="1975"/>
      <c r="G35" s="707" t="s">
        <v>120</v>
      </c>
      <c r="H35" s="1832"/>
      <c r="I35" s="1991"/>
      <c r="J35" s="1991"/>
      <c r="K35" s="1991"/>
      <c r="L35" s="1991"/>
      <c r="M35" s="2024"/>
      <c r="N35" s="707" t="s">
        <v>120</v>
      </c>
      <c r="O35" s="1975"/>
      <c r="P35" s="1588"/>
      <c r="Q35" s="1588"/>
      <c r="R35" s="1588"/>
      <c r="S35" s="1588"/>
      <c r="T35" s="1588"/>
      <c r="U35" s="1588"/>
      <c r="V35" s="1588"/>
      <c r="W35" s="1589"/>
      <c r="X35" s="707" t="str">
        <f t="shared" si="1"/>
        <v>Select</v>
      </c>
      <c r="Y35" s="1975"/>
      <c r="Z35" s="1588"/>
      <c r="AA35" s="1588"/>
      <c r="AB35" s="1588"/>
      <c r="AC35" s="1588"/>
      <c r="AD35" s="1588"/>
      <c r="AE35" s="1588"/>
      <c r="AF35" s="1588"/>
      <c r="AG35" s="1589"/>
    </row>
    <row r="36" spans="1:33" s="638" customFormat="1" ht="33.75" hidden="1" customHeight="1" x14ac:dyDescent="0.2">
      <c r="A36" s="640"/>
      <c r="B36" s="1991"/>
      <c r="C36" s="1991"/>
      <c r="D36" s="1991"/>
      <c r="E36" s="1586" t="s">
        <v>120</v>
      </c>
      <c r="F36" s="1975"/>
      <c r="G36" s="707" t="s">
        <v>120</v>
      </c>
      <c r="H36" s="1832"/>
      <c r="I36" s="1991"/>
      <c r="J36" s="1991"/>
      <c r="K36" s="1991"/>
      <c r="L36" s="1991"/>
      <c r="M36" s="2024"/>
      <c r="N36" s="707" t="s">
        <v>120</v>
      </c>
      <c r="O36" s="1975"/>
      <c r="P36" s="1588"/>
      <c r="Q36" s="1588"/>
      <c r="R36" s="1588"/>
      <c r="S36" s="1588"/>
      <c r="T36" s="1588"/>
      <c r="U36" s="1588"/>
      <c r="V36" s="1588"/>
      <c r="W36" s="1589"/>
      <c r="X36" s="707" t="str">
        <f t="shared" si="1"/>
        <v>Select</v>
      </c>
      <c r="Y36" s="1975"/>
      <c r="Z36" s="1588"/>
      <c r="AA36" s="1588"/>
      <c r="AB36" s="1588"/>
      <c r="AC36" s="1588"/>
      <c r="AD36" s="1588"/>
      <c r="AE36" s="1588"/>
      <c r="AF36" s="1588"/>
      <c r="AG36" s="1589"/>
    </row>
    <row r="37" spans="1:33" s="638" customFormat="1" ht="33.75" hidden="1" customHeight="1" x14ac:dyDescent="0.2">
      <c r="A37" s="640"/>
      <c r="B37" s="1991"/>
      <c r="C37" s="1991"/>
      <c r="D37" s="1991"/>
      <c r="E37" s="1586" t="s">
        <v>120</v>
      </c>
      <c r="F37" s="1975"/>
      <c r="G37" s="707" t="s">
        <v>120</v>
      </c>
      <c r="H37" s="1832"/>
      <c r="I37" s="1991"/>
      <c r="J37" s="1991"/>
      <c r="K37" s="1991"/>
      <c r="L37" s="1991"/>
      <c r="M37" s="2024"/>
      <c r="N37" s="707" t="s">
        <v>120</v>
      </c>
      <c r="O37" s="1975"/>
      <c r="P37" s="1588"/>
      <c r="Q37" s="1588"/>
      <c r="R37" s="1588"/>
      <c r="S37" s="1588"/>
      <c r="T37" s="1588"/>
      <c r="U37" s="1588"/>
      <c r="V37" s="1588"/>
      <c r="W37" s="1589"/>
      <c r="X37" s="707" t="str">
        <f t="shared" si="0"/>
        <v>Select</v>
      </c>
      <c r="Y37" s="1975"/>
      <c r="Z37" s="1588"/>
      <c r="AA37" s="1588"/>
      <c r="AB37" s="1588"/>
      <c r="AC37" s="1588"/>
      <c r="AD37" s="1588"/>
      <c r="AE37" s="1588"/>
      <c r="AF37" s="1588"/>
      <c r="AG37" s="1589"/>
    </row>
    <row r="38" spans="1:33" s="638" customFormat="1" ht="33.75" hidden="1" customHeight="1" x14ac:dyDescent="0.2">
      <c r="A38" s="640"/>
      <c r="B38" s="1991"/>
      <c r="C38" s="1991"/>
      <c r="D38" s="1991"/>
      <c r="E38" s="1586"/>
      <c r="F38" s="1975"/>
      <c r="G38" s="707" t="s">
        <v>120</v>
      </c>
      <c r="H38" s="1832"/>
      <c r="I38" s="1991"/>
      <c r="J38" s="1991"/>
      <c r="K38" s="1991"/>
      <c r="L38" s="1991"/>
      <c r="M38" s="2024"/>
      <c r="N38" s="707" t="s">
        <v>120</v>
      </c>
      <c r="O38" s="1975"/>
      <c r="P38" s="1588"/>
      <c r="Q38" s="1588"/>
      <c r="R38" s="1588"/>
      <c r="S38" s="1588"/>
      <c r="T38" s="1588"/>
      <c r="U38" s="1588"/>
      <c r="V38" s="1588"/>
      <c r="W38" s="1589"/>
      <c r="X38" s="707" t="str">
        <f t="shared" si="0"/>
        <v>Select</v>
      </c>
      <c r="Y38" s="1975"/>
      <c r="Z38" s="1588"/>
      <c r="AA38" s="1588"/>
      <c r="AB38" s="1588"/>
      <c r="AC38" s="1588"/>
      <c r="AD38" s="1588"/>
      <c r="AE38" s="1588"/>
      <c r="AF38" s="1588"/>
      <c r="AG38" s="1589"/>
    </row>
    <row r="39" spans="1:33" ht="33.75" hidden="1" customHeight="1" outlineLevel="1" x14ac:dyDescent="0.2">
      <c r="B39" s="2003"/>
      <c r="C39" s="2004"/>
      <c r="D39" s="2004"/>
      <c r="E39" s="2005"/>
      <c r="F39" s="2006"/>
      <c r="G39" s="325" t="s">
        <v>120</v>
      </c>
      <c r="H39" s="2001"/>
      <c r="I39" s="1998"/>
      <c r="J39" s="1998"/>
      <c r="K39" s="1998"/>
      <c r="L39" s="1998"/>
      <c r="M39" s="1998"/>
      <c r="N39" s="2002"/>
      <c r="O39" s="2032"/>
      <c r="P39" s="2033"/>
      <c r="Q39" s="2033"/>
      <c r="R39" s="2033"/>
      <c r="S39" s="2033"/>
      <c r="T39" s="2033"/>
      <c r="U39" s="2034"/>
    </row>
    <row r="40" spans="1:33" ht="33.75" hidden="1" customHeight="1" outlineLevel="1" x14ac:dyDescent="0.2">
      <c r="B40" s="2003"/>
      <c r="C40" s="2004"/>
      <c r="D40" s="2004"/>
      <c r="E40" s="2005"/>
      <c r="F40" s="2006"/>
      <c r="G40" s="325" t="s">
        <v>120</v>
      </c>
      <c r="H40" s="2001"/>
      <c r="I40" s="1998"/>
      <c r="J40" s="1998"/>
      <c r="K40" s="1998"/>
      <c r="L40" s="1998"/>
      <c r="M40" s="1998"/>
      <c r="N40" s="2002"/>
      <c r="O40" s="2032"/>
      <c r="P40" s="2033"/>
      <c r="Q40" s="2033"/>
      <c r="R40" s="2033"/>
      <c r="S40" s="2033"/>
      <c r="T40" s="2033"/>
      <c r="U40" s="2034"/>
    </row>
    <row r="41" spans="1:33" ht="33.75" hidden="1" customHeight="1" outlineLevel="1" x14ac:dyDescent="0.2">
      <c r="B41" s="2003"/>
      <c r="C41" s="2004"/>
      <c r="D41" s="2004"/>
      <c r="E41" s="2005"/>
      <c r="F41" s="2006"/>
      <c r="G41" s="325" t="s">
        <v>120</v>
      </c>
      <c r="H41" s="2001"/>
      <c r="I41" s="1998"/>
      <c r="J41" s="1998"/>
      <c r="K41" s="1998"/>
      <c r="L41" s="1998"/>
      <c r="M41" s="1998"/>
      <c r="N41" s="2002"/>
      <c r="O41" s="2003"/>
      <c r="P41" s="2004"/>
      <c r="Q41" s="2004"/>
      <c r="R41" s="2005"/>
      <c r="S41" s="2005"/>
      <c r="T41" s="2035"/>
      <c r="U41" s="2036"/>
    </row>
    <row r="42" spans="1:33" ht="33.75" hidden="1" customHeight="1" outlineLevel="1" x14ac:dyDescent="0.2">
      <c r="B42" s="2003"/>
      <c r="C42" s="2004"/>
      <c r="D42" s="2004"/>
      <c r="E42" s="2005"/>
      <c r="F42" s="2006"/>
      <c r="G42" s="325" t="s">
        <v>120</v>
      </c>
      <c r="H42" s="2001"/>
      <c r="I42" s="1998"/>
      <c r="J42" s="1998"/>
      <c r="K42" s="1998"/>
      <c r="L42" s="1998"/>
      <c r="M42" s="1998"/>
      <c r="N42" s="2002"/>
      <c r="O42" s="2003"/>
      <c r="P42" s="2004"/>
      <c r="Q42" s="2004"/>
      <c r="R42" s="2005"/>
      <c r="S42" s="2005"/>
      <c r="T42" s="2035"/>
      <c r="U42" s="2036"/>
    </row>
    <row r="43" spans="1:33" ht="33.75" hidden="1" customHeight="1" outlineLevel="1" x14ac:dyDescent="0.2">
      <c r="B43" s="2003"/>
      <c r="C43" s="2004"/>
      <c r="D43" s="2004"/>
      <c r="E43" s="2005"/>
      <c r="F43" s="2006"/>
      <c r="G43" s="325" t="s">
        <v>120</v>
      </c>
      <c r="H43" s="2001"/>
      <c r="I43" s="1998"/>
      <c r="J43" s="1998"/>
      <c r="K43" s="1998"/>
      <c r="L43" s="1998"/>
      <c r="M43" s="1998"/>
      <c r="N43" s="2002"/>
      <c r="O43" s="2003"/>
      <c r="P43" s="2004"/>
      <c r="Q43" s="2004"/>
      <c r="R43" s="2005"/>
      <c r="S43" s="2005"/>
      <c r="T43" s="2035"/>
      <c r="U43" s="2036"/>
    </row>
    <row r="44" spans="1:33" s="506" customFormat="1" ht="15" customHeight="1" collapsed="1" x14ac:dyDescent="0.2">
      <c r="B44" s="2030"/>
      <c r="C44" s="2030"/>
      <c r="D44" s="2030"/>
      <c r="E44" s="2030"/>
      <c r="F44" s="2030"/>
      <c r="G44" s="2030"/>
      <c r="H44" s="2030"/>
      <c r="I44" s="2030"/>
      <c r="J44" s="2030"/>
      <c r="K44" s="2030"/>
      <c r="L44" s="2030"/>
      <c r="M44" s="2030"/>
      <c r="N44" s="2030"/>
      <c r="O44" s="2030"/>
      <c r="P44" s="2030"/>
      <c r="Q44" s="2030"/>
      <c r="R44" s="2030"/>
      <c r="S44" s="2030"/>
      <c r="T44" s="2030"/>
      <c r="U44" s="2030"/>
      <c r="V44" s="2030"/>
      <c r="W44" s="2030"/>
    </row>
    <row r="45" spans="1:33" ht="33.75" hidden="1" customHeight="1" outlineLevel="1" x14ac:dyDescent="0.2">
      <c r="B45" s="2003"/>
      <c r="C45" s="2004"/>
      <c r="D45" s="2004"/>
      <c r="E45" s="2005"/>
      <c r="F45" s="2006"/>
      <c r="G45" s="325" t="s">
        <v>120</v>
      </c>
      <c r="H45" s="2001"/>
      <c r="I45" s="1998"/>
      <c r="J45" s="1998"/>
      <c r="K45" s="1998"/>
      <c r="L45" s="1998"/>
      <c r="M45" s="1998"/>
      <c r="N45" s="2002"/>
      <c r="O45" s="2003"/>
      <c r="P45" s="2004"/>
      <c r="Q45" s="2004"/>
      <c r="R45" s="2005"/>
      <c r="S45" s="2005"/>
      <c r="T45" s="2035"/>
      <c r="U45" s="2036"/>
    </row>
    <row r="46" spans="1:33" ht="33.75" hidden="1" customHeight="1" outlineLevel="1" x14ac:dyDescent="0.2">
      <c r="B46" s="2003"/>
      <c r="C46" s="2004"/>
      <c r="D46" s="2004"/>
      <c r="E46" s="2005"/>
      <c r="F46" s="2006"/>
      <c r="G46" s="325" t="s">
        <v>120</v>
      </c>
      <c r="H46" s="2001"/>
      <c r="I46" s="1998"/>
      <c r="J46" s="1998"/>
      <c r="K46" s="1998"/>
      <c r="L46" s="1998"/>
      <c r="M46" s="1998"/>
      <c r="N46" s="2002"/>
      <c r="O46" s="2003"/>
      <c r="P46" s="2004"/>
      <c r="Q46" s="2004"/>
      <c r="R46" s="2005"/>
      <c r="S46" s="2005"/>
      <c r="T46" s="2035"/>
      <c r="U46" s="2036"/>
    </row>
    <row r="47" spans="1:33" ht="33.75" hidden="1" customHeight="1" outlineLevel="1" thickBot="1" x14ac:dyDescent="0.25">
      <c r="B47" s="2008"/>
      <c r="C47" s="2009"/>
      <c r="D47" s="2009"/>
      <c r="E47" s="2010"/>
      <c r="F47" s="2011"/>
      <c r="G47" s="370" t="s">
        <v>120</v>
      </c>
      <c r="H47" s="2013"/>
      <c r="I47" s="2014"/>
      <c r="J47" s="2014"/>
      <c r="K47" s="2014"/>
      <c r="L47" s="2014"/>
      <c r="M47" s="2014"/>
      <c r="N47" s="2015"/>
      <c r="O47" s="2003"/>
      <c r="P47" s="2004"/>
      <c r="Q47" s="2004"/>
      <c r="R47" s="2005"/>
      <c r="S47" s="2005"/>
      <c r="T47" s="2035"/>
      <c r="U47" s="2036"/>
    </row>
    <row r="48" spans="1:33" s="372" customFormat="1" ht="25.5" customHeight="1" collapsed="1" x14ac:dyDescent="0.2">
      <c r="B48" s="371"/>
      <c r="C48" s="371"/>
      <c r="D48" s="371"/>
      <c r="E48" s="371"/>
      <c r="F48" s="371"/>
      <c r="G48" s="371"/>
      <c r="H48" s="371"/>
      <c r="I48" s="371"/>
      <c r="J48" s="371"/>
      <c r="K48" s="371"/>
      <c r="L48" s="371"/>
      <c r="M48" s="371"/>
      <c r="N48" s="371"/>
      <c r="W48" s="310"/>
    </row>
    <row r="49" spans="1:33" ht="34.5" customHeight="1" x14ac:dyDescent="0.2">
      <c r="A49" s="341"/>
      <c r="B49" s="2007" t="s">
        <v>1122</v>
      </c>
      <c r="C49" s="2007"/>
      <c r="D49" s="2007"/>
      <c r="E49" s="2007"/>
      <c r="F49" s="2007"/>
      <c r="G49" s="2007"/>
      <c r="H49" s="2007"/>
      <c r="I49" s="2007"/>
      <c r="J49" s="2007"/>
      <c r="K49" s="2007"/>
      <c r="L49" s="2007"/>
      <c r="M49" s="2007"/>
      <c r="N49" s="2007"/>
      <c r="O49" s="557"/>
      <c r="P49" s="557"/>
      <c r="Q49" s="557"/>
      <c r="R49" s="557"/>
      <c r="S49" s="557"/>
      <c r="T49" s="557"/>
      <c r="U49" s="557"/>
      <c r="V49" s="557"/>
      <c r="W49" s="557"/>
      <c r="X49" s="557"/>
      <c r="Y49" s="557"/>
      <c r="Z49" s="557"/>
      <c r="AA49" s="557"/>
      <c r="AB49" s="557"/>
      <c r="AC49" s="557"/>
      <c r="AD49" s="557"/>
      <c r="AE49" s="557"/>
      <c r="AF49" s="557"/>
      <c r="AG49" s="557"/>
    </row>
    <row r="50" spans="1:33" ht="37.5" customHeight="1" thickBot="1" x14ac:dyDescent="0.25">
      <c r="A50" s="341"/>
      <c r="B50" s="2027" t="s">
        <v>1125</v>
      </c>
      <c r="C50" s="2027"/>
      <c r="D50" s="2027"/>
      <c r="E50" s="2027"/>
      <c r="F50" s="2027"/>
      <c r="G50" s="2027"/>
      <c r="H50" s="2027"/>
      <c r="I50" s="2027"/>
      <c r="J50" s="2027"/>
      <c r="K50" s="2027"/>
      <c r="L50" s="2027"/>
      <c r="M50" s="2027"/>
      <c r="N50" s="2027"/>
      <c r="O50" s="2027"/>
      <c r="P50" s="2027"/>
      <c r="Q50" s="2027"/>
      <c r="R50" s="2027"/>
      <c r="S50" s="2027"/>
      <c r="T50" s="2027"/>
      <c r="U50" s="2027"/>
      <c r="V50" s="2027"/>
      <c r="W50" s="2027"/>
    </row>
    <row r="51" spans="1:33" ht="43.5" customHeight="1" thickBot="1" x14ac:dyDescent="0.3">
      <c r="A51" s="341"/>
      <c r="B51" s="636"/>
      <c r="C51" s="636"/>
      <c r="D51" s="636"/>
      <c r="E51" s="636"/>
      <c r="F51" s="636"/>
      <c r="G51" s="347"/>
      <c r="H51" s="636"/>
      <c r="I51" s="636"/>
      <c r="J51" s="636"/>
      <c r="K51" s="636"/>
      <c r="L51" s="636"/>
      <c r="M51" s="637"/>
      <c r="N51" s="1966" t="s">
        <v>986</v>
      </c>
      <c r="O51" s="1967"/>
      <c r="P51" s="1967"/>
      <c r="Q51" s="1967"/>
      <c r="R51" s="1967"/>
      <c r="S51" s="1967"/>
      <c r="T51" s="1967"/>
      <c r="U51" s="1967"/>
      <c r="V51" s="1967"/>
      <c r="W51" s="1968"/>
      <c r="X51" s="1938" t="s">
        <v>985</v>
      </c>
      <c r="Y51" s="1939"/>
      <c r="Z51" s="1939"/>
      <c r="AA51" s="1939"/>
      <c r="AB51" s="1939"/>
      <c r="AC51" s="1939"/>
      <c r="AD51" s="1939"/>
      <c r="AE51" s="1939"/>
      <c r="AF51" s="1939"/>
      <c r="AG51" s="1940"/>
    </row>
    <row r="52" spans="1:33" ht="40.5" customHeight="1" x14ac:dyDescent="0.2">
      <c r="B52" s="2019" t="s">
        <v>245</v>
      </c>
      <c r="C52" s="2019"/>
      <c r="D52" s="2019"/>
      <c r="E52" s="2019"/>
      <c r="F52" s="2019"/>
      <c r="G52" s="714" t="s">
        <v>2</v>
      </c>
      <c r="H52" s="2019" t="s">
        <v>246</v>
      </c>
      <c r="I52" s="2019"/>
      <c r="J52" s="2019"/>
      <c r="K52" s="2019"/>
      <c r="L52" s="2019"/>
      <c r="M52" s="2019"/>
      <c r="N52" s="713" t="s">
        <v>2</v>
      </c>
      <c r="O52" s="1992" t="s">
        <v>249</v>
      </c>
      <c r="P52" s="2037"/>
      <c r="Q52" s="2037"/>
      <c r="R52" s="2037"/>
      <c r="S52" s="2038"/>
      <c r="T52" s="2038"/>
      <c r="U52" s="2038"/>
      <c r="V52" s="2038"/>
      <c r="W52" s="2039"/>
      <c r="X52" s="824" t="s">
        <v>1171</v>
      </c>
      <c r="Y52" s="2040" t="s">
        <v>1170</v>
      </c>
      <c r="Z52" s="2041"/>
      <c r="AA52" s="2041"/>
      <c r="AB52" s="2041"/>
      <c r="AC52" s="2042"/>
      <c r="AD52" s="2042"/>
      <c r="AE52" s="2042"/>
      <c r="AF52" s="2042"/>
      <c r="AG52" s="2043"/>
    </row>
    <row r="53" spans="1:33" s="638" customFormat="1" ht="35.25" customHeight="1" x14ac:dyDescent="0.2">
      <c r="B53" s="2012"/>
      <c r="C53" s="2012"/>
      <c r="D53" s="2012"/>
      <c r="E53" s="2012"/>
      <c r="F53" s="2012"/>
      <c r="G53" s="707" t="s">
        <v>120</v>
      </c>
      <c r="H53" s="1832"/>
      <c r="I53" s="1991"/>
      <c r="J53" s="1991"/>
      <c r="K53" s="1991"/>
      <c r="L53" s="1991"/>
      <c r="M53" s="1833"/>
      <c r="N53" s="707" t="s">
        <v>120</v>
      </c>
      <c r="O53" s="1950"/>
      <c r="P53" s="1951"/>
      <c r="Q53" s="1951"/>
      <c r="R53" s="1951"/>
      <c r="S53" s="1951"/>
      <c r="T53" s="1951"/>
      <c r="U53" s="1951"/>
      <c r="V53" s="1951"/>
      <c r="W53" s="1952"/>
      <c r="X53" s="707" t="str">
        <f>N53</f>
        <v>Select</v>
      </c>
      <c r="Y53" s="1950"/>
      <c r="Z53" s="1951"/>
      <c r="AA53" s="1951"/>
      <c r="AB53" s="1951"/>
      <c r="AC53" s="1951"/>
      <c r="AD53" s="1951"/>
      <c r="AE53" s="1951"/>
      <c r="AF53" s="1951"/>
      <c r="AG53" s="1952"/>
    </row>
    <row r="54" spans="1:33" s="638" customFormat="1" ht="35.25" customHeight="1" x14ac:dyDescent="0.2">
      <c r="B54" s="2012"/>
      <c r="C54" s="2012"/>
      <c r="D54" s="2012"/>
      <c r="E54" s="2012"/>
      <c r="F54" s="2012"/>
      <c r="G54" s="707" t="s">
        <v>120</v>
      </c>
      <c r="H54" s="1832"/>
      <c r="I54" s="1991"/>
      <c r="J54" s="1991"/>
      <c r="K54" s="1991"/>
      <c r="L54" s="1991"/>
      <c r="M54" s="1833"/>
      <c r="N54" s="707" t="s">
        <v>120</v>
      </c>
      <c r="O54" s="1950"/>
      <c r="P54" s="1951"/>
      <c r="Q54" s="1951"/>
      <c r="R54" s="1951"/>
      <c r="S54" s="1951"/>
      <c r="T54" s="1951"/>
      <c r="U54" s="1951"/>
      <c r="V54" s="1951"/>
      <c r="W54" s="1952"/>
      <c r="X54" s="707" t="str">
        <f t="shared" ref="X54:X77" si="2">N54</f>
        <v>Select</v>
      </c>
      <c r="Y54" s="1950"/>
      <c r="Z54" s="1951"/>
      <c r="AA54" s="1951"/>
      <c r="AB54" s="1951"/>
      <c r="AC54" s="1951"/>
      <c r="AD54" s="1951"/>
      <c r="AE54" s="1951"/>
      <c r="AF54" s="1951"/>
      <c r="AG54" s="1952"/>
    </row>
    <row r="55" spans="1:33" s="638" customFormat="1" ht="35.25" customHeight="1" x14ac:dyDescent="0.2">
      <c r="B55" s="2012"/>
      <c r="C55" s="2012"/>
      <c r="D55" s="2012"/>
      <c r="E55" s="2012"/>
      <c r="F55" s="2012"/>
      <c r="G55" s="707" t="s">
        <v>120</v>
      </c>
      <c r="H55" s="1832"/>
      <c r="I55" s="1991"/>
      <c r="J55" s="1991"/>
      <c r="K55" s="1991"/>
      <c r="L55" s="1991"/>
      <c r="M55" s="1833"/>
      <c r="N55" s="707" t="s">
        <v>120</v>
      </c>
      <c r="O55" s="1950"/>
      <c r="P55" s="1951"/>
      <c r="Q55" s="1951"/>
      <c r="R55" s="1951"/>
      <c r="S55" s="1951"/>
      <c r="T55" s="1951"/>
      <c r="U55" s="1951"/>
      <c r="V55" s="1951"/>
      <c r="W55" s="1952"/>
      <c r="X55" s="707" t="str">
        <f t="shared" si="2"/>
        <v>Select</v>
      </c>
      <c r="Y55" s="1950"/>
      <c r="Z55" s="1951"/>
      <c r="AA55" s="1951"/>
      <c r="AB55" s="1951"/>
      <c r="AC55" s="1951"/>
      <c r="AD55" s="1951"/>
      <c r="AE55" s="1951"/>
      <c r="AF55" s="1951"/>
      <c r="AG55" s="1952"/>
    </row>
    <row r="56" spans="1:33" s="638" customFormat="1" ht="35.25" customHeight="1" x14ac:dyDescent="0.2">
      <c r="B56" s="2012"/>
      <c r="C56" s="2012"/>
      <c r="D56" s="2012"/>
      <c r="E56" s="2012"/>
      <c r="F56" s="2012"/>
      <c r="G56" s="707" t="s">
        <v>120</v>
      </c>
      <c r="H56" s="2020"/>
      <c r="I56" s="2021"/>
      <c r="J56" s="2021"/>
      <c r="K56" s="2021"/>
      <c r="L56" s="2021"/>
      <c r="M56" s="2022"/>
      <c r="N56" s="707" t="s">
        <v>120</v>
      </c>
      <c r="O56" s="1950"/>
      <c r="P56" s="1951"/>
      <c r="Q56" s="1951"/>
      <c r="R56" s="1951"/>
      <c r="S56" s="1951"/>
      <c r="T56" s="1951"/>
      <c r="U56" s="1951"/>
      <c r="V56" s="1951"/>
      <c r="W56" s="1952"/>
      <c r="X56" s="707" t="str">
        <f t="shared" si="2"/>
        <v>Select</v>
      </c>
      <c r="Y56" s="1950"/>
      <c r="Z56" s="1951"/>
      <c r="AA56" s="1951"/>
      <c r="AB56" s="1951"/>
      <c r="AC56" s="1951"/>
      <c r="AD56" s="1951"/>
      <c r="AE56" s="1951"/>
      <c r="AF56" s="1951"/>
      <c r="AG56" s="1952"/>
    </row>
    <row r="57" spans="1:33" s="638" customFormat="1" ht="35.25" customHeight="1" x14ac:dyDescent="0.2">
      <c r="B57" s="2012"/>
      <c r="C57" s="2012"/>
      <c r="D57" s="2012"/>
      <c r="E57" s="2012"/>
      <c r="F57" s="2012"/>
      <c r="G57" s="707" t="s">
        <v>120</v>
      </c>
      <c r="H57" s="1832"/>
      <c r="I57" s="1991"/>
      <c r="J57" s="1991"/>
      <c r="K57" s="1991"/>
      <c r="L57" s="1991"/>
      <c r="M57" s="1833"/>
      <c r="N57" s="707" t="s">
        <v>120</v>
      </c>
      <c r="O57" s="1950"/>
      <c r="P57" s="1951"/>
      <c r="Q57" s="1951"/>
      <c r="R57" s="1951"/>
      <c r="S57" s="1951"/>
      <c r="T57" s="1951"/>
      <c r="U57" s="1951"/>
      <c r="V57" s="1951"/>
      <c r="W57" s="1952"/>
      <c r="X57" s="707" t="str">
        <f t="shared" si="2"/>
        <v>Select</v>
      </c>
      <c r="Y57" s="1950"/>
      <c r="Z57" s="1951"/>
      <c r="AA57" s="1951"/>
      <c r="AB57" s="1951"/>
      <c r="AC57" s="1951"/>
      <c r="AD57" s="1951"/>
      <c r="AE57" s="1951"/>
      <c r="AF57" s="1951"/>
      <c r="AG57" s="1952"/>
    </row>
    <row r="58" spans="1:33" s="638" customFormat="1" ht="35.25" customHeight="1" x14ac:dyDescent="0.2">
      <c r="B58" s="2012"/>
      <c r="C58" s="2012"/>
      <c r="D58" s="2012"/>
      <c r="E58" s="2012"/>
      <c r="F58" s="2012"/>
      <c r="G58" s="707" t="s">
        <v>120</v>
      </c>
      <c r="H58" s="1832"/>
      <c r="I58" s="1991"/>
      <c r="J58" s="1991"/>
      <c r="K58" s="1991"/>
      <c r="L58" s="1991"/>
      <c r="M58" s="1833"/>
      <c r="N58" s="707" t="s">
        <v>120</v>
      </c>
      <c r="O58" s="1950"/>
      <c r="P58" s="1951"/>
      <c r="Q58" s="1951"/>
      <c r="R58" s="1951"/>
      <c r="S58" s="1951"/>
      <c r="T58" s="1951"/>
      <c r="U58" s="1951"/>
      <c r="V58" s="1951"/>
      <c r="W58" s="1952"/>
      <c r="X58" s="707" t="str">
        <f t="shared" si="2"/>
        <v>Select</v>
      </c>
      <c r="Y58" s="1950"/>
      <c r="Z58" s="1951"/>
      <c r="AA58" s="1951"/>
      <c r="AB58" s="1951"/>
      <c r="AC58" s="1951"/>
      <c r="AD58" s="1951"/>
      <c r="AE58" s="1951"/>
      <c r="AF58" s="1951"/>
      <c r="AG58" s="1952"/>
    </row>
    <row r="59" spans="1:33" s="638" customFormat="1" ht="35.25" customHeight="1" x14ac:dyDescent="0.2">
      <c r="B59" s="2012"/>
      <c r="C59" s="2012"/>
      <c r="D59" s="2012"/>
      <c r="E59" s="2012"/>
      <c r="F59" s="2012"/>
      <c r="G59" s="707" t="s">
        <v>120</v>
      </c>
      <c r="H59" s="2020"/>
      <c r="I59" s="2021"/>
      <c r="J59" s="2021"/>
      <c r="K59" s="2021"/>
      <c r="L59" s="2021"/>
      <c r="M59" s="2022"/>
      <c r="N59" s="707" t="s">
        <v>120</v>
      </c>
      <c r="O59" s="1950"/>
      <c r="P59" s="1951"/>
      <c r="Q59" s="1951"/>
      <c r="R59" s="1951"/>
      <c r="S59" s="1951"/>
      <c r="T59" s="1951"/>
      <c r="U59" s="1951"/>
      <c r="V59" s="1951"/>
      <c r="W59" s="1952"/>
      <c r="X59" s="707" t="str">
        <f t="shared" si="2"/>
        <v>Select</v>
      </c>
      <c r="Y59" s="1950"/>
      <c r="Z59" s="1951"/>
      <c r="AA59" s="1951"/>
      <c r="AB59" s="1951"/>
      <c r="AC59" s="1951"/>
      <c r="AD59" s="1951"/>
      <c r="AE59" s="1951"/>
      <c r="AF59" s="1951"/>
      <c r="AG59" s="1952"/>
    </row>
    <row r="60" spans="1:33" s="638" customFormat="1" ht="35.25" customHeight="1" x14ac:dyDescent="0.2">
      <c r="B60" s="2012"/>
      <c r="C60" s="2012"/>
      <c r="D60" s="2012"/>
      <c r="E60" s="2012"/>
      <c r="F60" s="2012"/>
      <c r="G60" s="707" t="s">
        <v>120</v>
      </c>
      <c r="H60" s="1832"/>
      <c r="I60" s="1991"/>
      <c r="J60" s="1991"/>
      <c r="K60" s="1991"/>
      <c r="L60" s="1991"/>
      <c r="M60" s="1833"/>
      <c r="N60" s="707" t="s">
        <v>120</v>
      </c>
      <c r="O60" s="1950"/>
      <c r="P60" s="1951"/>
      <c r="Q60" s="1951"/>
      <c r="R60" s="1951"/>
      <c r="S60" s="1951"/>
      <c r="T60" s="1951"/>
      <c r="U60" s="1951"/>
      <c r="V60" s="1951"/>
      <c r="W60" s="1952"/>
      <c r="X60" s="707" t="str">
        <f t="shared" si="2"/>
        <v>Select</v>
      </c>
      <c r="Y60" s="1950"/>
      <c r="Z60" s="1951"/>
      <c r="AA60" s="1951"/>
      <c r="AB60" s="1951"/>
      <c r="AC60" s="1951"/>
      <c r="AD60" s="1951"/>
      <c r="AE60" s="1951"/>
      <c r="AF60" s="1951"/>
      <c r="AG60" s="1952"/>
    </row>
    <row r="61" spans="1:33" s="638" customFormat="1" ht="35.25" customHeight="1" x14ac:dyDescent="0.2">
      <c r="B61" s="2012"/>
      <c r="C61" s="2012"/>
      <c r="D61" s="2012"/>
      <c r="E61" s="2012"/>
      <c r="F61" s="2012"/>
      <c r="G61" s="707" t="s">
        <v>120</v>
      </c>
      <c r="H61" s="1832"/>
      <c r="I61" s="1991"/>
      <c r="J61" s="1991"/>
      <c r="K61" s="1991"/>
      <c r="L61" s="1991"/>
      <c r="M61" s="1833"/>
      <c r="N61" s="707" t="s">
        <v>120</v>
      </c>
      <c r="O61" s="1950"/>
      <c r="P61" s="1951"/>
      <c r="Q61" s="1951"/>
      <c r="R61" s="1951"/>
      <c r="S61" s="1951"/>
      <c r="T61" s="1951"/>
      <c r="U61" s="1951"/>
      <c r="V61" s="1951"/>
      <c r="W61" s="1952"/>
      <c r="X61" s="707" t="str">
        <f t="shared" si="2"/>
        <v>Select</v>
      </c>
      <c r="Y61" s="1950"/>
      <c r="Z61" s="1951"/>
      <c r="AA61" s="1951"/>
      <c r="AB61" s="1951"/>
      <c r="AC61" s="1951"/>
      <c r="AD61" s="1951"/>
      <c r="AE61" s="1951"/>
      <c r="AF61" s="1951"/>
      <c r="AG61" s="1952"/>
    </row>
    <row r="62" spans="1:33" s="638" customFormat="1" ht="35.25" customHeight="1" x14ac:dyDescent="0.2">
      <c r="B62" s="2012"/>
      <c r="C62" s="2012"/>
      <c r="D62" s="2012"/>
      <c r="E62" s="2012"/>
      <c r="F62" s="2012"/>
      <c r="G62" s="707" t="s">
        <v>120</v>
      </c>
      <c r="H62" s="2020"/>
      <c r="I62" s="2021"/>
      <c r="J62" s="2021"/>
      <c r="K62" s="2021"/>
      <c r="L62" s="2021"/>
      <c r="M62" s="2022"/>
      <c r="N62" s="707" t="s">
        <v>120</v>
      </c>
      <c r="O62" s="1950"/>
      <c r="P62" s="1951"/>
      <c r="Q62" s="1951"/>
      <c r="R62" s="1951"/>
      <c r="S62" s="1951"/>
      <c r="T62" s="1951"/>
      <c r="U62" s="1951"/>
      <c r="V62" s="1951"/>
      <c r="W62" s="1952"/>
      <c r="X62" s="707" t="str">
        <f t="shared" si="2"/>
        <v>Select</v>
      </c>
      <c r="Y62" s="1950"/>
      <c r="Z62" s="1951"/>
      <c r="AA62" s="1951"/>
      <c r="AB62" s="1951"/>
      <c r="AC62" s="1951"/>
      <c r="AD62" s="1951"/>
      <c r="AE62" s="1951"/>
      <c r="AF62" s="1951"/>
      <c r="AG62" s="1952"/>
    </row>
    <row r="63" spans="1:33" s="638" customFormat="1" ht="35.25" customHeight="1" x14ac:dyDescent="0.2">
      <c r="B63" s="2012"/>
      <c r="C63" s="2012"/>
      <c r="D63" s="2012"/>
      <c r="E63" s="2012"/>
      <c r="F63" s="2012"/>
      <c r="G63" s="707" t="s">
        <v>120</v>
      </c>
      <c r="H63" s="2020"/>
      <c r="I63" s="2021"/>
      <c r="J63" s="2021"/>
      <c r="K63" s="2021"/>
      <c r="L63" s="2021"/>
      <c r="M63" s="2022"/>
      <c r="N63" s="707" t="s">
        <v>120</v>
      </c>
      <c r="O63" s="1950"/>
      <c r="P63" s="1951"/>
      <c r="Q63" s="1951"/>
      <c r="R63" s="1951"/>
      <c r="S63" s="1951"/>
      <c r="T63" s="1951"/>
      <c r="U63" s="1951"/>
      <c r="V63" s="1951"/>
      <c r="W63" s="1952"/>
      <c r="X63" s="707" t="str">
        <f t="shared" si="2"/>
        <v>Select</v>
      </c>
      <c r="Y63" s="1950"/>
      <c r="Z63" s="1951"/>
      <c r="AA63" s="1951"/>
      <c r="AB63" s="1951"/>
      <c r="AC63" s="1951"/>
      <c r="AD63" s="1951"/>
      <c r="AE63" s="1951"/>
      <c r="AF63" s="1951"/>
      <c r="AG63" s="1952"/>
    </row>
    <row r="64" spans="1:33" s="638" customFormat="1" ht="35.25" customHeight="1" x14ac:dyDescent="0.2">
      <c r="B64" s="2012"/>
      <c r="C64" s="2012"/>
      <c r="D64" s="2012"/>
      <c r="E64" s="2012"/>
      <c r="F64" s="2012"/>
      <c r="G64" s="707" t="s">
        <v>120</v>
      </c>
      <c r="H64" s="2020"/>
      <c r="I64" s="2021"/>
      <c r="J64" s="2021"/>
      <c r="K64" s="2021"/>
      <c r="L64" s="2021"/>
      <c r="M64" s="2022"/>
      <c r="N64" s="707" t="s">
        <v>120</v>
      </c>
      <c r="O64" s="1950"/>
      <c r="P64" s="1951"/>
      <c r="Q64" s="1951"/>
      <c r="R64" s="1951"/>
      <c r="S64" s="1951"/>
      <c r="T64" s="1951"/>
      <c r="U64" s="1951"/>
      <c r="V64" s="1951"/>
      <c r="W64" s="1952"/>
      <c r="X64" s="707" t="str">
        <f t="shared" si="2"/>
        <v>Select</v>
      </c>
      <c r="Y64" s="1950"/>
      <c r="Z64" s="1951"/>
      <c r="AA64" s="1951"/>
      <c r="AB64" s="1951"/>
      <c r="AC64" s="1951"/>
      <c r="AD64" s="1951"/>
      <c r="AE64" s="1951"/>
      <c r="AF64" s="1951"/>
      <c r="AG64" s="1952"/>
    </row>
    <row r="65" spans="2:33" s="638" customFormat="1" ht="35.25" customHeight="1" x14ac:dyDescent="0.2">
      <c r="B65" s="2012"/>
      <c r="C65" s="2012"/>
      <c r="D65" s="2012"/>
      <c r="E65" s="2012"/>
      <c r="F65" s="2012"/>
      <c r="G65" s="707" t="s">
        <v>120</v>
      </c>
      <c r="H65" s="2020"/>
      <c r="I65" s="2021"/>
      <c r="J65" s="2021"/>
      <c r="K65" s="2021"/>
      <c r="L65" s="2021"/>
      <c r="M65" s="2022"/>
      <c r="N65" s="707" t="s">
        <v>120</v>
      </c>
      <c r="O65" s="1950"/>
      <c r="P65" s="1951"/>
      <c r="Q65" s="1951"/>
      <c r="R65" s="1951"/>
      <c r="S65" s="1951"/>
      <c r="T65" s="1951"/>
      <c r="U65" s="1951"/>
      <c r="V65" s="1951"/>
      <c r="W65" s="1952"/>
      <c r="X65" s="707" t="str">
        <f t="shared" si="2"/>
        <v>Select</v>
      </c>
      <c r="Y65" s="1950"/>
      <c r="Z65" s="1951"/>
      <c r="AA65" s="1951"/>
      <c r="AB65" s="1951"/>
      <c r="AC65" s="1951"/>
      <c r="AD65" s="1951"/>
      <c r="AE65" s="1951"/>
      <c r="AF65" s="1951"/>
      <c r="AG65" s="1952"/>
    </row>
    <row r="66" spans="2:33" s="638" customFormat="1" ht="35.25" customHeight="1" x14ac:dyDescent="0.2">
      <c r="B66" s="2012"/>
      <c r="C66" s="2012"/>
      <c r="D66" s="2012"/>
      <c r="E66" s="2012"/>
      <c r="F66" s="2012"/>
      <c r="G66" s="707" t="s">
        <v>120</v>
      </c>
      <c r="H66" s="2020"/>
      <c r="I66" s="2021"/>
      <c r="J66" s="2021"/>
      <c r="K66" s="2021"/>
      <c r="L66" s="2021"/>
      <c r="M66" s="2022"/>
      <c r="N66" s="707" t="s">
        <v>120</v>
      </c>
      <c r="O66" s="1950"/>
      <c r="P66" s="1951"/>
      <c r="Q66" s="1951"/>
      <c r="R66" s="1951"/>
      <c r="S66" s="1951"/>
      <c r="T66" s="1951"/>
      <c r="U66" s="1951"/>
      <c r="V66" s="1951"/>
      <c r="W66" s="1952"/>
      <c r="X66" s="707" t="str">
        <f t="shared" ref="X66:X75" si="3">N66</f>
        <v>Select</v>
      </c>
      <c r="Y66" s="1950"/>
      <c r="Z66" s="1951"/>
      <c r="AA66" s="1951"/>
      <c r="AB66" s="1951"/>
      <c r="AC66" s="1951"/>
      <c r="AD66" s="1951"/>
      <c r="AE66" s="1951"/>
      <c r="AF66" s="1951"/>
      <c r="AG66" s="1952"/>
    </row>
    <row r="67" spans="2:33" s="638" customFormat="1" ht="35.25" customHeight="1" x14ac:dyDescent="0.2">
      <c r="B67" s="2012"/>
      <c r="C67" s="2012"/>
      <c r="D67" s="2012"/>
      <c r="E67" s="2012"/>
      <c r="F67" s="2012"/>
      <c r="G67" s="707" t="s">
        <v>120</v>
      </c>
      <c r="H67" s="2020"/>
      <c r="I67" s="2021"/>
      <c r="J67" s="2021"/>
      <c r="K67" s="2021"/>
      <c r="L67" s="2021"/>
      <c r="M67" s="2022"/>
      <c r="N67" s="707" t="s">
        <v>120</v>
      </c>
      <c r="O67" s="1950"/>
      <c r="P67" s="1951"/>
      <c r="Q67" s="1951"/>
      <c r="R67" s="1951"/>
      <c r="S67" s="1951"/>
      <c r="T67" s="1951"/>
      <c r="U67" s="1951"/>
      <c r="V67" s="1951"/>
      <c r="W67" s="1952"/>
      <c r="X67" s="707" t="str">
        <f t="shared" si="3"/>
        <v>Select</v>
      </c>
      <c r="Y67" s="1950"/>
      <c r="Z67" s="1951"/>
      <c r="AA67" s="1951"/>
      <c r="AB67" s="1951"/>
      <c r="AC67" s="1951"/>
      <c r="AD67" s="1951"/>
      <c r="AE67" s="1951"/>
      <c r="AF67" s="1951"/>
      <c r="AG67" s="1952"/>
    </row>
    <row r="68" spans="2:33" s="638" customFormat="1" ht="35.25" customHeight="1" x14ac:dyDescent="0.2">
      <c r="B68" s="2012"/>
      <c r="C68" s="2012"/>
      <c r="D68" s="2012"/>
      <c r="E68" s="2012"/>
      <c r="F68" s="2012"/>
      <c r="G68" s="707" t="s">
        <v>120</v>
      </c>
      <c r="H68" s="2020"/>
      <c r="I68" s="2021"/>
      <c r="J68" s="2021"/>
      <c r="K68" s="2021"/>
      <c r="L68" s="2021"/>
      <c r="M68" s="2022"/>
      <c r="N68" s="707" t="s">
        <v>120</v>
      </c>
      <c r="O68" s="1950"/>
      <c r="P68" s="1951"/>
      <c r="Q68" s="1951"/>
      <c r="R68" s="1951"/>
      <c r="S68" s="1951"/>
      <c r="T68" s="1951"/>
      <c r="U68" s="1951"/>
      <c r="V68" s="1951"/>
      <c r="W68" s="1952"/>
      <c r="X68" s="707" t="str">
        <f t="shared" si="3"/>
        <v>Select</v>
      </c>
      <c r="Y68" s="1950"/>
      <c r="Z68" s="1951"/>
      <c r="AA68" s="1951"/>
      <c r="AB68" s="1951"/>
      <c r="AC68" s="1951"/>
      <c r="AD68" s="1951"/>
      <c r="AE68" s="1951"/>
      <c r="AF68" s="1951"/>
      <c r="AG68" s="1952"/>
    </row>
    <row r="69" spans="2:33" s="638" customFormat="1" ht="35.25" customHeight="1" x14ac:dyDescent="0.2">
      <c r="B69" s="2012"/>
      <c r="C69" s="2012"/>
      <c r="D69" s="2012"/>
      <c r="E69" s="2012"/>
      <c r="F69" s="2012"/>
      <c r="G69" s="707" t="s">
        <v>120</v>
      </c>
      <c r="H69" s="2020"/>
      <c r="I69" s="2021"/>
      <c r="J69" s="2021"/>
      <c r="K69" s="2021"/>
      <c r="L69" s="2021"/>
      <c r="M69" s="2022"/>
      <c r="N69" s="707" t="s">
        <v>120</v>
      </c>
      <c r="O69" s="1950"/>
      <c r="P69" s="1951"/>
      <c r="Q69" s="1951"/>
      <c r="R69" s="1951"/>
      <c r="S69" s="1951"/>
      <c r="T69" s="1951"/>
      <c r="U69" s="1951"/>
      <c r="V69" s="1951"/>
      <c r="W69" s="1952"/>
      <c r="X69" s="707" t="str">
        <f t="shared" si="3"/>
        <v>Select</v>
      </c>
      <c r="Y69" s="1950"/>
      <c r="Z69" s="1951"/>
      <c r="AA69" s="1951"/>
      <c r="AB69" s="1951"/>
      <c r="AC69" s="1951"/>
      <c r="AD69" s="1951"/>
      <c r="AE69" s="1951"/>
      <c r="AF69" s="1951"/>
      <c r="AG69" s="1952"/>
    </row>
    <row r="70" spans="2:33" s="638" customFormat="1" ht="35.25" customHeight="1" x14ac:dyDescent="0.2">
      <c r="B70" s="2012"/>
      <c r="C70" s="2012"/>
      <c r="D70" s="2012"/>
      <c r="E70" s="2012"/>
      <c r="F70" s="2012"/>
      <c r="G70" s="707" t="s">
        <v>120</v>
      </c>
      <c r="H70" s="2020"/>
      <c r="I70" s="2021"/>
      <c r="J70" s="2021"/>
      <c r="K70" s="2021"/>
      <c r="L70" s="2021"/>
      <c r="M70" s="2022"/>
      <c r="N70" s="707" t="s">
        <v>120</v>
      </c>
      <c r="O70" s="1950"/>
      <c r="P70" s="1951"/>
      <c r="Q70" s="1951"/>
      <c r="R70" s="1951"/>
      <c r="S70" s="1951"/>
      <c r="T70" s="1951"/>
      <c r="U70" s="1951"/>
      <c r="V70" s="1951"/>
      <c r="W70" s="1952"/>
      <c r="X70" s="707" t="str">
        <f t="shared" si="3"/>
        <v>Select</v>
      </c>
      <c r="Y70" s="1950"/>
      <c r="Z70" s="1951"/>
      <c r="AA70" s="1951"/>
      <c r="AB70" s="1951"/>
      <c r="AC70" s="1951"/>
      <c r="AD70" s="1951"/>
      <c r="AE70" s="1951"/>
      <c r="AF70" s="1951"/>
      <c r="AG70" s="1952"/>
    </row>
    <row r="71" spans="2:33" s="638" customFormat="1" ht="35.25" customHeight="1" x14ac:dyDescent="0.2">
      <c r="B71" s="2012"/>
      <c r="C71" s="2012"/>
      <c r="D71" s="2012"/>
      <c r="E71" s="2012"/>
      <c r="F71" s="2012"/>
      <c r="G71" s="707" t="s">
        <v>120</v>
      </c>
      <c r="H71" s="2020"/>
      <c r="I71" s="2021"/>
      <c r="J71" s="2021"/>
      <c r="K71" s="2021"/>
      <c r="L71" s="2021"/>
      <c r="M71" s="2022"/>
      <c r="N71" s="707" t="s">
        <v>120</v>
      </c>
      <c r="O71" s="1950"/>
      <c r="P71" s="1951"/>
      <c r="Q71" s="1951"/>
      <c r="R71" s="1951"/>
      <c r="S71" s="1951"/>
      <c r="T71" s="1951"/>
      <c r="U71" s="1951"/>
      <c r="V71" s="1951"/>
      <c r="W71" s="1952"/>
      <c r="X71" s="707" t="str">
        <f t="shared" si="3"/>
        <v>Select</v>
      </c>
      <c r="Y71" s="1950"/>
      <c r="Z71" s="1951"/>
      <c r="AA71" s="1951"/>
      <c r="AB71" s="1951"/>
      <c r="AC71" s="1951"/>
      <c r="AD71" s="1951"/>
      <c r="AE71" s="1951"/>
      <c r="AF71" s="1951"/>
      <c r="AG71" s="1952"/>
    </row>
    <row r="72" spans="2:33" s="638" customFormat="1" ht="35.25" customHeight="1" x14ac:dyDescent="0.2">
      <c r="B72" s="2012"/>
      <c r="C72" s="2012"/>
      <c r="D72" s="2012"/>
      <c r="E72" s="2012"/>
      <c r="F72" s="2012"/>
      <c r="G72" s="707" t="s">
        <v>120</v>
      </c>
      <c r="H72" s="2020"/>
      <c r="I72" s="2021"/>
      <c r="J72" s="2021"/>
      <c r="K72" s="2021"/>
      <c r="L72" s="2021"/>
      <c r="M72" s="2022"/>
      <c r="N72" s="707" t="s">
        <v>120</v>
      </c>
      <c r="O72" s="1950"/>
      <c r="P72" s="1951"/>
      <c r="Q72" s="1951"/>
      <c r="R72" s="1951"/>
      <c r="S72" s="1951"/>
      <c r="T72" s="1951"/>
      <c r="U72" s="1951"/>
      <c r="V72" s="1951"/>
      <c r="W72" s="1952"/>
      <c r="X72" s="707" t="str">
        <f t="shared" si="3"/>
        <v>Select</v>
      </c>
      <c r="Y72" s="1950"/>
      <c r="Z72" s="1951"/>
      <c r="AA72" s="1951"/>
      <c r="AB72" s="1951"/>
      <c r="AC72" s="1951"/>
      <c r="AD72" s="1951"/>
      <c r="AE72" s="1951"/>
      <c r="AF72" s="1951"/>
      <c r="AG72" s="1952"/>
    </row>
    <row r="73" spans="2:33" s="638" customFormat="1" ht="35.25" customHeight="1" x14ac:dyDescent="0.2">
      <c r="B73" s="2012"/>
      <c r="C73" s="2012"/>
      <c r="D73" s="2012"/>
      <c r="E73" s="2012"/>
      <c r="F73" s="2012"/>
      <c r="G73" s="707" t="s">
        <v>120</v>
      </c>
      <c r="H73" s="2020"/>
      <c r="I73" s="2021"/>
      <c r="J73" s="2021"/>
      <c r="K73" s="2021"/>
      <c r="L73" s="2021"/>
      <c r="M73" s="2022"/>
      <c r="N73" s="707" t="s">
        <v>120</v>
      </c>
      <c r="O73" s="1950"/>
      <c r="P73" s="1951"/>
      <c r="Q73" s="1951"/>
      <c r="R73" s="1951"/>
      <c r="S73" s="1951"/>
      <c r="T73" s="1951"/>
      <c r="U73" s="1951"/>
      <c r="V73" s="1951"/>
      <c r="W73" s="1952"/>
      <c r="X73" s="707" t="str">
        <f t="shared" si="3"/>
        <v>Select</v>
      </c>
      <c r="Y73" s="1950"/>
      <c r="Z73" s="1951"/>
      <c r="AA73" s="1951"/>
      <c r="AB73" s="1951"/>
      <c r="AC73" s="1951"/>
      <c r="AD73" s="1951"/>
      <c r="AE73" s="1951"/>
      <c r="AF73" s="1951"/>
      <c r="AG73" s="1952"/>
    </row>
    <row r="74" spans="2:33" s="638" customFormat="1" ht="35.25" customHeight="1" x14ac:dyDescent="0.2">
      <c r="B74" s="2012"/>
      <c r="C74" s="2012"/>
      <c r="D74" s="2012"/>
      <c r="E74" s="2012"/>
      <c r="F74" s="2012"/>
      <c r="G74" s="707" t="s">
        <v>120</v>
      </c>
      <c r="H74" s="2020"/>
      <c r="I74" s="2021"/>
      <c r="J74" s="2021"/>
      <c r="K74" s="2021"/>
      <c r="L74" s="2021"/>
      <c r="M74" s="2022"/>
      <c r="N74" s="707" t="s">
        <v>120</v>
      </c>
      <c r="O74" s="1950"/>
      <c r="P74" s="1951"/>
      <c r="Q74" s="1951"/>
      <c r="R74" s="1951"/>
      <c r="S74" s="1951"/>
      <c r="T74" s="1951"/>
      <c r="U74" s="1951"/>
      <c r="V74" s="1951"/>
      <c r="W74" s="1952"/>
      <c r="X74" s="707" t="str">
        <f t="shared" si="3"/>
        <v>Select</v>
      </c>
      <c r="Y74" s="1950"/>
      <c r="Z74" s="1951"/>
      <c r="AA74" s="1951"/>
      <c r="AB74" s="1951"/>
      <c r="AC74" s="1951"/>
      <c r="AD74" s="1951"/>
      <c r="AE74" s="1951"/>
      <c r="AF74" s="1951"/>
      <c r="AG74" s="1952"/>
    </row>
    <row r="75" spans="2:33" s="638" customFormat="1" ht="35.25" customHeight="1" x14ac:dyDescent="0.2">
      <c r="B75" s="2012"/>
      <c r="C75" s="2012"/>
      <c r="D75" s="2012"/>
      <c r="E75" s="2012"/>
      <c r="F75" s="2012"/>
      <c r="G75" s="707" t="s">
        <v>120</v>
      </c>
      <c r="H75" s="2020"/>
      <c r="I75" s="2021"/>
      <c r="J75" s="2021"/>
      <c r="K75" s="2021"/>
      <c r="L75" s="2021"/>
      <c r="M75" s="2022"/>
      <c r="N75" s="707" t="s">
        <v>120</v>
      </c>
      <c r="O75" s="1950"/>
      <c r="P75" s="1951"/>
      <c r="Q75" s="1951"/>
      <c r="R75" s="1951"/>
      <c r="S75" s="1951"/>
      <c r="T75" s="1951"/>
      <c r="U75" s="1951"/>
      <c r="V75" s="1951"/>
      <c r="W75" s="1952"/>
      <c r="X75" s="707" t="str">
        <f t="shared" si="3"/>
        <v>Select</v>
      </c>
      <c r="Y75" s="1950"/>
      <c r="Z75" s="1951"/>
      <c r="AA75" s="1951"/>
      <c r="AB75" s="1951"/>
      <c r="AC75" s="1951"/>
      <c r="AD75" s="1951"/>
      <c r="AE75" s="1951"/>
      <c r="AF75" s="1951"/>
      <c r="AG75" s="1952"/>
    </row>
    <row r="76" spans="2:33" s="638" customFormat="1" ht="35.25" customHeight="1" x14ac:dyDescent="0.2">
      <c r="B76" s="2012"/>
      <c r="C76" s="2012"/>
      <c r="D76" s="2012"/>
      <c r="E76" s="2012"/>
      <c r="F76" s="2012"/>
      <c r="G76" s="707" t="s">
        <v>120</v>
      </c>
      <c r="H76" s="2020"/>
      <c r="I76" s="2021"/>
      <c r="J76" s="2021"/>
      <c r="K76" s="2021"/>
      <c r="L76" s="2021"/>
      <c r="M76" s="2022"/>
      <c r="N76" s="707" t="s">
        <v>120</v>
      </c>
      <c r="O76" s="1950"/>
      <c r="P76" s="1951"/>
      <c r="Q76" s="1951"/>
      <c r="R76" s="1951"/>
      <c r="S76" s="1951"/>
      <c r="T76" s="1951"/>
      <c r="U76" s="1951"/>
      <c r="V76" s="1951"/>
      <c r="W76" s="1952"/>
      <c r="X76" s="707" t="str">
        <f t="shared" si="2"/>
        <v>Select</v>
      </c>
      <c r="Y76" s="1950"/>
      <c r="Z76" s="1951"/>
      <c r="AA76" s="1951"/>
      <c r="AB76" s="1951"/>
      <c r="AC76" s="1951"/>
      <c r="AD76" s="1951"/>
      <c r="AE76" s="1951"/>
      <c r="AF76" s="1951"/>
      <c r="AG76" s="1952"/>
    </row>
    <row r="77" spans="2:33" s="638" customFormat="1" ht="35.25" customHeight="1" x14ac:dyDescent="0.2">
      <c r="B77" s="2012"/>
      <c r="C77" s="2012"/>
      <c r="D77" s="2012"/>
      <c r="E77" s="2012"/>
      <c r="F77" s="2012"/>
      <c r="G77" s="707" t="s">
        <v>120</v>
      </c>
      <c r="H77" s="2020"/>
      <c r="I77" s="2021"/>
      <c r="J77" s="2021"/>
      <c r="K77" s="2021"/>
      <c r="L77" s="2021"/>
      <c r="M77" s="2022"/>
      <c r="N77" s="707" t="s">
        <v>120</v>
      </c>
      <c r="O77" s="1950"/>
      <c r="P77" s="1951"/>
      <c r="Q77" s="1951"/>
      <c r="R77" s="1951"/>
      <c r="S77" s="1951"/>
      <c r="T77" s="1951"/>
      <c r="U77" s="1951"/>
      <c r="V77" s="1951"/>
      <c r="W77" s="1952"/>
      <c r="X77" s="707" t="str">
        <f t="shared" si="2"/>
        <v>Select</v>
      </c>
      <c r="Y77" s="1950"/>
      <c r="Z77" s="1951"/>
      <c r="AA77" s="1951"/>
      <c r="AB77" s="1951"/>
      <c r="AC77" s="1951"/>
      <c r="AD77" s="1951"/>
      <c r="AE77" s="1951"/>
      <c r="AF77" s="1951"/>
      <c r="AG77" s="1952"/>
    </row>
    <row r="78" spans="2:33" ht="35.25" hidden="1" customHeight="1" outlineLevel="1" x14ac:dyDescent="0.2">
      <c r="B78" s="1997"/>
      <c r="C78" s="1998"/>
      <c r="D78" s="1998"/>
      <c r="E78" s="1999"/>
      <c r="F78" s="2000"/>
      <c r="G78" s="1987"/>
      <c r="H78" s="1987"/>
      <c r="I78" s="1987"/>
      <c r="J78" s="1987"/>
      <c r="K78" s="1987"/>
      <c r="L78" s="1987"/>
      <c r="M78" s="1987"/>
      <c r="N78" s="1988"/>
      <c r="O78" s="1955"/>
      <c r="P78" s="1956"/>
      <c r="Q78" s="1956"/>
      <c r="R78" s="1956"/>
      <c r="S78" s="1956"/>
      <c r="T78" s="1956"/>
      <c r="U78" s="1956"/>
      <c r="V78" s="1956"/>
      <c r="W78" s="1957"/>
    </row>
    <row r="79" spans="2:33" ht="35.25" hidden="1" customHeight="1" outlineLevel="1" x14ac:dyDescent="0.2">
      <c r="B79" s="1997"/>
      <c r="C79" s="1998"/>
      <c r="D79" s="1998"/>
      <c r="E79" s="1999"/>
      <c r="F79" s="2000"/>
      <c r="G79" s="1987"/>
      <c r="H79" s="1987"/>
      <c r="I79" s="1987"/>
      <c r="J79" s="1987"/>
      <c r="K79" s="1987"/>
      <c r="L79" s="1987"/>
      <c r="M79" s="1987"/>
      <c r="N79" s="1988"/>
      <c r="O79" s="1955"/>
      <c r="P79" s="1956"/>
      <c r="Q79" s="1956"/>
      <c r="R79" s="1956"/>
      <c r="S79" s="1956"/>
      <c r="T79" s="1956"/>
      <c r="U79" s="1956"/>
      <c r="V79" s="1956"/>
      <c r="W79" s="1957"/>
    </row>
    <row r="80" spans="2:33" ht="35.25" hidden="1" customHeight="1" outlineLevel="1" x14ac:dyDescent="0.2">
      <c r="B80" s="1997"/>
      <c r="C80" s="1998"/>
      <c r="D80" s="1998"/>
      <c r="E80" s="1999"/>
      <c r="F80" s="2000"/>
      <c r="G80" s="1987"/>
      <c r="H80" s="1987"/>
      <c r="I80" s="1987"/>
      <c r="J80" s="1987"/>
      <c r="K80" s="1987"/>
      <c r="L80" s="1987"/>
      <c r="M80" s="1987"/>
      <c r="N80" s="1988"/>
      <c r="O80" s="1958"/>
      <c r="P80" s="1959"/>
      <c r="Q80" s="1959"/>
      <c r="R80" s="1959"/>
      <c r="S80" s="1959"/>
      <c r="T80" s="1959"/>
      <c r="U80" s="1959"/>
      <c r="V80" s="1959"/>
      <c r="W80" s="1960"/>
    </row>
    <row r="81" spans="1:33" s="506" customFormat="1" ht="12.75" customHeight="1" collapsed="1" x14ac:dyDescent="0.2">
      <c r="B81" s="515"/>
      <c r="C81" s="514"/>
      <c r="D81" s="514"/>
      <c r="E81" s="514"/>
      <c r="F81" s="515"/>
      <c r="G81" s="515"/>
      <c r="H81" s="515"/>
      <c r="I81" s="515"/>
      <c r="J81" s="515"/>
      <c r="K81" s="515"/>
      <c r="L81" s="515"/>
      <c r="M81" s="515"/>
      <c r="N81" s="515"/>
      <c r="O81" s="1961"/>
      <c r="P81" s="1962"/>
      <c r="Q81" s="1962"/>
      <c r="R81" s="1962"/>
      <c r="S81" s="1962"/>
      <c r="T81" s="1962"/>
      <c r="U81" s="1962"/>
      <c r="V81" s="1962"/>
      <c r="W81" s="1962"/>
    </row>
    <row r="82" spans="1:33" ht="35.25" hidden="1" customHeight="1" outlineLevel="1" x14ac:dyDescent="0.2">
      <c r="B82" s="2016"/>
      <c r="C82" s="1998"/>
      <c r="D82" s="1998"/>
      <c r="E82" s="1999"/>
      <c r="F82" s="2017"/>
      <c r="G82" s="1987"/>
      <c r="H82" s="1987"/>
      <c r="I82" s="1987"/>
      <c r="J82" s="1987"/>
      <c r="K82" s="1987"/>
      <c r="L82" s="1987"/>
      <c r="M82" s="1987"/>
      <c r="N82" s="1988"/>
      <c r="O82" s="1963"/>
      <c r="P82" s="1964"/>
      <c r="Q82" s="1964"/>
      <c r="R82" s="1964"/>
      <c r="S82" s="1964"/>
      <c r="T82" s="1964"/>
      <c r="U82" s="1964"/>
      <c r="V82" s="1964"/>
      <c r="W82" s="1965"/>
    </row>
    <row r="83" spans="1:33" ht="35.25" hidden="1" customHeight="1" outlineLevel="1" x14ac:dyDescent="0.2">
      <c r="B83" s="1997"/>
      <c r="C83" s="1998"/>
      <c r="D83" s="1998"/>
      <c r="E83" s="1999"/>
      <c r="F83" s="2000"/>
      <c r="G83" s="1987"/>
      <c r="H83" s="1987"/>
      <c r="I83" s="1987"/>
      <c r="J83" s="1987"/>
      <c r="K83" s="1987"/>
      <c r="L83" s="1987"/>
      <c r="M83" s="1987"/>
      <c r="N83" s="1988"/>
      <c r="O83" s="1955"/>
      <c r="P83" s="1956"/>
      <c r="Q83" s="1956"/>
      <c r="R83" s="1956"/>
      <c r="S83" s="1956"/>
      <c r="T83" s="1956"/>
      <c r="U83" s="1956"/>
      <c r="V83" s="1956"/>
      <c r="W83" s="1957"/>
    </row>
    <row r="84" spans="1:33" ht="35.25" hidden="1" customHeight="1" outlineLevel="1" x14ac:dyDescent="0.2">
      <c r="B84" s="1997"/>
      <c r="C84" s="1998"/>
      <c r="D84" s="1998"/>
      <c r="E84" s="1999"/>
      <c r="F84" s="1986"/>
      <c r="G84" s="1987"/>
      <c r="H84" s="1987"/>
      <c r="I84" s="1987"/>
      <c r="J84" s="1987"/>
      <c r="K84" s="1987"/>
      <c r="L84" s="1987"/>
      <c r="M84" s="1987"/>
      <c r="N84" s="1988"/>
      <c r="O84" s="1958"/>
      <c r="P84" s="1956"/>
      <c r="Q84" s="1959"/>
      <c r="R84" s="1956"/>
      <c r="S84" s="1959"/>
      <c r="T84" s="1956"/>
      <c r="U84" s="1959"/>
      <c r="V84" s="1956"/>
      <c r="W84" s="1957"/>
    </row>
    <row r="85" spans="1:33" ht="14.25" collapsed="1" x14ac:dyDescent="0.2">
      <c r="B85" s="373"/>
      <c r="C85" s="373"/>
      <c r="D85" s="373"/>
      <c r="E85" s="373"/>
      <c r="F85" s="373"/>
      <c r="G85" s="374"/>
      <c r="H85" s="374"/>
      <c r="I85" s="374"/>
      <c r="J85" s="374"/>
      <c r="K85" s="373"/>
      <c r="L85" s="373"/>
      <c r="M85" s="373"/>
      <c r="N85" s="373"/>
      <c r="O85" s="341"/>
      <c r="Q85" s="341"/>
      <c r="S85" s="341"/>
      <c r="U85" s="341"/>
    </row>
    <row r="86" spans="1:33" x14ac:dyDescent="0.2">
      <c r="K86" s="375"/>
    </row>
    <row r="87" spans="1:33" s="467" customFormat="1" ht="34.5" customHeight="1" x14ac:dyDescent="0.2">
      <c r="A87" s="341"/>
      <c r="B87" s="2007" t="s">
        <v>1123</v>
      </c>
      <c r="C87" s="2007"/>
      <c r="D87" s="2007"/>
      <c r="E87" s="2007"/>
      <c r="F87" s="2007"/>
      <c r="G87" s="2007"/>
      <c r="H87" s="2007"/>
      <c r="I87" s="2007"/>
      <c r="J87" s="2007"/>
      <c r="K87" s="2007"/>
      <c r="L87" s="2007"/>
      <c r="M87" s="2007"/>
      <c r="N87" s="2007"/>
      <c r="O87" s="557"/>
      <c r="P87" s="557"/>
      <c r="Q87" s="557"/>
      <c r="R87" s="557"/>
      <c r="S87" s="557"/>
      <c r="T87" s="557"/>
      <c r="U87" s="557"/>
      <c r="V87" s="557"/>
      <c r="W87" s="557"/>
      <c r="X87" s="557"/>
      <c r="Y87" s="557"/>
      <c r="Z87" s="557"/>
      <c r="AA87" s="557"/>
      <c r="AB87" s="557"/>
      <c r="AC87" s="557"/>
      <c r="AD87" s="557"/>
      <c r="AE87" s="557"/>
      <c r="AF87" s="557"/>
      <c r="AG87" s="557"/>
    </row>
    <row r="88" spans="1:33" s="352" customFormat="1" ht="18" customHeight="1" thickBot="1" x14ac:dyDescent="0.25">
      <c r="B88" s="422"/>
      <c r="C88" s="422"/>
      <c r="D88" s="422"/>
      <c r="E88" s="422"/>
      <c r="F88" s="422"/>
      <c r="G88" s="422"/>
      <c r="H88" s="422"/>
      <c r="I88" s="422"/>
      <c r="J88" s="422"/>
      <c r="K88" s="422"/>
      <c r="L88" s="422"/>
      <c r="M88" s="422"/>
      <c r="N88" s="422"/>
      <c r="O88" s="423"/>
      <c r="P88" s="423"/>
      <c r="Q88" s="423"/>
      <c r="R88" s="423"/>
      <c r="S88" s="423"/>
      <c r="T88" s="423"/>
      <c r="U88" s="423"/>
      <c r="V88" s="423"/>
      <c r="W88" s="424"/>
    </row>
    <row r="89" spans="1:33" s="352" customFormat="1" ht="42" customHeight="1" thickBot="1" x14ac:dyDescent="0.25">
      <c r="B89" s="829" t="s">
        <v>989</v>
      </c>
      <c r="C89" s="830"/>
      <c r="D89" s="830"/>
      <c r="E89" s="830"/>
      <c r="F89" s="830"/>
      <c r="G89" s="830"/>
      <c r="H89" s="830"/>
      <c r="I89" s="830"/>
      <c r="J89" s="830"/>
      <c r="K89" s="830"/>
      <c r="L89" s="830"/>
      <c r="M89" s="830"/>
      <c r="N89" s="1966" t="s">
        <v>986</v>
      </c>
      <c r="O89" s="1967"/>
      <c r="P89" s="1967"/>
      <c r="Q89" s="1967"/>
      <c r="R89" s="1967"/>
      <c r="S89" s="1967"/>
      <c r="T89" s="1967"/>
      <c r="U89" s="1967"/>
      <c r="V89" s="1967"/>
      <c r="W89" s="1968"/>
      <c r="X89" s="1938" t="s">
        <v>985</v>
      </c>
      <c r="Y89" s="1939"/>
      <c r="Z89" s="1939"/>
      <c r="AA89" s="1939"/>
      <c r="AB89" s="1939"/>
      <c r="AC89" s="1939"/>
      <c r="AD89" s="1939"/>
      <c r="AE89" s="1939"/>
      <c r="AF89" s="1939"/>
      <c r="AG89" s="1940"/>
    </row>
    <row r="90" spans="1:33" s="352" customFormat="1" ht="45" customHeight="1" x14ac:dyDescent="0.2">
      <c r="B90" s="1984" t="s">
        <v>93</v>
      </c>
      <c r="C90" s="1985"/>
      <c r="D90" s="1985"/>
      <c r="E90" s="1985"/>
      <c r="F90" s="710" t="s">
        <v>1124</v>
      </c>
      <c r="G90" s="710" t="s">
        <v>2</v>
      </c>
      <c r="H90" s="1989" t="s">
        <v>94</v>
      </c>
      <c r="I90" s="1990"/>
      <c r="J90" s="1990"/>
      <c r="K90" s="1990"/>
      <c r="L90" s="1990"/>
      <c r="M90" s="1990"/>
      <c r="N90" s="1969" t="s">
        <v>1192</v>
      </c>
      <c r="O90" s="1970"/>
      <c r="P90" s="1692" t="s">
        <v>2</v>
      </c>
      <c r="Q90" s="1704"/>
      <c r="R90" s="1704"/>
      <c r="S90" s="2018"/>
      <c r="T90" s="1992" t="s">
        <v>94</v>
      </c>
      <c r="U90" s="1993"/>
      <c r="V90" s="1993"/>
      <c r="W90" s="1994"/>
      <c r="X90" s="831" t="s">
        <v>1192</v>
      </c>
      <c r="Y90" s="1673" t="s">
        <v>1171</v>
      </c>
      <c r="Z90" s="1953"/>
      <c r="AA90" s="1953"/>
      <c r="AB90" s="1954"/>
      <c r="AC90" s="1941" t="s">
        <v>1169</v>
      </c>
      <c r="AD90" s="1942"/>
      <c r="AE90" s="1942"/>
      <c r="AF90" s="1942"/>
      <c r="AG90" s="1943"/>
    </row>
    <row r="91" spans="1:33" s="352" customFormat="1" ht="31.5" customHeight="1" x14ac:dyDescent="0.2">
      <c r="B91" s="1812" t="s">
        <v>244</v>
      </c>
      <c r="C91" s="1813"/>
      <c r="D91" s="1813"/>
      <c r="E91" s="1813"/>
      <c r="F91" s="825">
        <v>42825</v>
      </c>
      <c r="G91" s="707" t="s">
        <v>1415</v>
      </c>
      <c r="H91" s="1832" t="s">
        <v>1417</v>
      </c>
      <c r="I91" s="1991"/>
      <c r="J91" s="1991"/>
      <c r="K91" s="1991"/>
      <c r="L91" s="1991"/>
      <c r="M91" s="1833"/>
      <c r="N91" s="1978"/>
      <c r="O91" s="1979"/>
      <c r="P91" s="1936"/>
      <c r="Q91" s="1936"/>
      <c r="R91" s="1936"/>
      <c r="S91" s="1936"/>
      <c r="T91" s="1995"/>
      <c r="U91" s="1996"/>
      <c r="V91" s="1996"/>
      <c r="W91" s="1996"/>
      <c r="X91" s="828"/>
      <c r="Y91" s="1936"/>
      <c r="Z91" s="1936"/>
      <c r="AA91" s="1936"/>
      <c r="AB91" s="1936"/>
      <c r="AC91" s="1944"/>
      <c r="AD91" s="1945"/>
      <c r="AE91" s="1945"/>
      <c r="AF91" s="1945"/>
      <c r="AG91" s="1946"/>
    </row>
    <row r="92" spans="1:33" s="352" customFormat="1" ht="33" customHeight="1" thickBot="1" x14ac:dyDescent="0.25">
      <c r="B92" s="1982" t="s">
        <v>1138</v>
      </c>
      <c r="C92" s="1983"/>
      <c r="D92" s="1983"/>
      <c r="E92" s="1983"/>
      <c r="F92" s="826">
        <v>42795</v>
      </c>
      <c r="G92" s="664" t="s">
        <v>1416</v>
      </c>
      <c r="H92" s="1832" t="s">
        <v>1418</v>
      </c>
      <c r="I92" s="1991"/>
      <c r="J92" s="1991"/>
      <c r="K92" s="1991"/>
      <c r="L92" s="1991"/>
      <c r="M92" s="1833"/>
      <c r="N92" s="1980"/>
      <c r="O92" s="1981"/>
      <c r="P92" s="1937"/>
      <c r="Q92" s="1937"/>
      <c r="R92" s="1937"/>
      <c r="S92" s="1937"/>
      <c r="T92" s="1948"/>
      <c r="U92" s="1948"/>
      <c r="V92" s="1948"/>
      <c r="W92" s="1949"/>
      <c r="X92" s="827"/>
      <c r="Y92" s="1937"/>
      <c r="Z92" s="1937"/>
      <c r="AA92" s="1937"/>
      <c r="AB92" s="1937"/>
      <c r="AC92" s="1947"/>
      <c r="AD92" s="1948"/>
      <c r="AE92" s="1948"/>
      <c r="AF92" s="1948"/>
      <c r="AG92" s="1949"/>
    </row>
    <row r="93" spans="1:33" x14ac:dyDescent="0.2">
      <c r="B93" s="340"/>
      <c r="C93" s="340"/>
      <c r="D93" s="340"/>
      <c r="E93" s="340"/>
      <c r="F93" s="340"/>
      <c r="G93" s="340"/>
      <c r="H93" s="348"/>
      <c r="I93" s="340"/>
      <c r="J93" s="340"/>
      <c r="K93" s="376"/>
      <c r="L93" s="340"/>
      <c r="M93" s="340"/>
      <c r="T93" s="341"/>
    </row>
    <row r="94" spans="1:33" x14ac:dyDescent="0.2">
      <c r="B94" s="340"/>
      <c r="C94" s="340"/>
      <c r="D94" s="340"/>
      <c r="E94" s="340"/>
      <c r="F94" s="340"/>
      <c r="G94" s="340"/>
      <c r="H94" s="348"/>
      <c r="I94" s="340"/>
      <c r="J94" s="340"/>
      <c r="K94" s="376"/>
      <c r="L94" s="340"/>
      <c r="M94" s="340"/>
      <c r="N94" s="340"/>
    </row>
    <row r="95" spans="1:33" x14ac:dyDescent="0.2">
      <c r="B95" s="340"/>
      <c r="C95" s="340"/>
      <c r="D95" s="340"/>
      <c r="E95" s="340"/>
      <c r="F95" s="340"/>
      <c r="G95" s="340"/>
      <c r="H95" s="348"/>
      <c r="I95" s="340"/>
      <c r="J95" s="340"/>
      <c r="K95" s="376"/>
      <c r="L95" s="340"/>
      <c r="M95" s="340"/>
      <c r="N95" s="340"/>
    </row>
    <row r="96" spans="1:33" x14ac:dyDescent="0.2">
      <c r="K96" s="375"/>
    </row>
    <row r="97" spans="11:21" x14ac:dyDescent="0.2">
      <c r="K97" s="375"/>
      <c r="U97" s="467"/>
    </row>
    <row r="98" spans="11:21" x14ac:dyDescent="0.2">
      <c r="K98" s="375"/>
      <c r="U98" s="467"/>
    </row>
    <row r="99" spans="11:21" x14ac:dyDescent="0.2">
      <c r="K99" s="375"/>
      <c r="U99" s="467"/>
    </row>
    <row r="100" spans="11:21" x14ac:dyDescent="0.2">
      <c r="U100" s="467"/>
    </row>
    <row r="101" spans="11:21" x14ac:dyDescent="0.2">
      <c r="U101" s="467"/>
    </row>
  </sheetData>
  <sheetProtection algorithmName="SHA-512" hashValue="i9qNKRd+t2VUwsKcsqAJAqBGa3WG7Cwj5RdH1UHElzgwnVVw3Wxxnati+EuOlBkerov6JYGpf0P109bOK/59Eg==" saltValue="36x3X1aI2Ftgd1pt+W+oOw==" spinCount="100000" sheet="1" objects="1" scenarios="1" formatCells="0" formatColumns="0" formatRows="0" insertRows="0"/>
  <customSheetViews>
    <customSheetView guid="{E26F941C-F347-432D-B4B3-73B25F002075}" scale="55" showPageBreaks="1" showGridLines="0" fitToPage="1" topLeftCell="A7">
      <selection activeCell="A15" sqref="A15:L18"/>
      <pageMargins left="0.56999999999999995" right="0.45" top="0.59" bottom="0.64" header="0.51181102362204722" footer="0.51181102362204722"/>
      <printOptions horizontalCentered="1"/>
      <pageSetup paperSize="9" scale="41" orientation="landscape" cellComments="asDisplayed" r:id="rId1"/>
      <headerFooter alignWithMargins="0">
        <oddFooter>&amp;L&amp;9SD 3.1A - Form, Ongoing DR/PU and LFA Review and Recommendation_v2.1 February 2006&amp;R&amp;9Page &amp;P of &amp;N</oddFooter>
      </headerFooter>
    </customSheetView>
  </customSheetViews>
  <mergeCells count="305">
    <mergeCell ref="Y69:AG69"/>
    <mergeCell ref="B70:F70"/>
    <mergeCell ref="H70:M70"/>
    <mergeCell ref="O70:W70"/>
    <mergeCell ref="Y70:AG70"/>
    <mergeCell ref="O71:W71"/>
    <mergeCell ref="Y71:AG71"/>
    <mergeCell ref="B75:F75"/>
    <mergeCell ref="H75:M75"/>
    <mergeCell ref="O75:W75"/>
    <mergeCell ref="Y75:AG75"/>
    <mergeCell ref="B72:F72"/>
    <mergeCell ref="H72:M72"/>
    <mergeCell ref="O72:W72"/>
    <mergeCell ref="Y72:AG72"/>
    <mergeCell ref="B73:F73"/>
    <mergeCell ref="H73:M73"/>
    <mergeCell ref="O73:W73"/>
    <mergeCell ref="Y73:AG73"/>
    <mergeCell ref="B74:F74"/>
    <mergeCell ref="H74:M74"/>
    <mergeCell ref="O74:W74"/>
    <mergeCell ref="Y74:AG74"/>
    <mergeCell ref="Y52:AG52"/>
    <mergeCell ref="Y53:AG53"/>
    <mergeCell ref="Y54:AG54"/>
    <mergeCell ref="Y55:AG55"/>
    <mergeCell ref="Y56:AG56"/>
    <mergeCell ref="Y57:AG57"/>
    <mergeCell ref="Y58:AG58"/>
    <mergeCell ref="Y59:AG59"/>
    <mergeCell ref="Y60:AG60"/>
    <mergeCell ref="Y67:AG67"/>
    <mergeCell ref="B68:F68"/>
    <mergeCell ref="H68:M68"/>
    <mergeCell ref="O68:W68"/>
    <mergeCell ref="Y68:AG68"/>
    <mergeCell ref="B67:F67"/>
    <mergeCell ref="H67:M67"/>
    <mergeCell ref="B63:F63"/>
    <mergeCell ref="B64:F64"/>
    <mergeCell ref="B65:F65"/>
    <mergeCell ref="Y66:AG66"/>
    <mergeCell ref="B43:F43"/>
    <mergeCell ref="H46:N46"/>
    <mergeCell ref="H43:N43"/>
    <mergeCell ref="B45:F45"/>
    <mergeCell ref="O39:U39"/>
    <mergeCell ref="O59:W59"/>
    <mergeCell ref="B58:F58"/>
    <mergeCell ref="B56:F56"/>
    <mergeCell ref="O40:U40"/>
    <mergeCell ref="O45:U45"/>
    <mergeCell ref="O46:U46"/>
    <mergeCell ref="O47:U47"/>
    <mergeCell ref="O52:W52"/>
    <mergeCell ref="O53:W53"/>
    <mergeCell ref="O54:W54"/>
    <mergeCell ref="O56:W56"/>
    <mergeCell ref="H40:N40"/>
    <mergeCell ref="B41:F41"/>
    <mergeCell ref="O41:U41"/>
    <mergeCell ref="O42:U42"/>
    <mergeCell ref="O43:U43"/>
    <mergeCell ref="H39:N39"/>
    <mergeCell ref="H41:N41"/>
    <mergeCell ref="B34:F34"/>
    <mergeCell ref="H34:M34"/>
    <mergeCell ref="O34:W34"/>
    <mergeCell ref="Y34:AG34"/>
    <mergeCell ref="B35:F35"/>
    <mergeCell ref="H35:M35"/>
    <mergeCell ref="O35:W35"/>
    <mergeCell ref="Y35:AG35"/>
    <mergeCell ref="H42:N42"/>
    <mergeCell ref="B42:F42"/>
    <mergeCell ref="B36:F36"/>
    <mergeCell ref="H36:M36"/>
    <mergeCell ref="O36:W36"/>
    <mergeCell ref="Y36:AG36"/>
    <mergeCell ref="H31:M31"/>
    <mergeCell ref="O31:W31"/>
    <mergeCell ref="Y31:AG31"/>
    <mergeCell ref="B32:F32"/>
    <mergeCell ref="H32:M32"/>
    <mergeCell ref="O32:W32"/>
    <mergeCell ref="Y32:AG32"/>
    <mergeCell ref="B33:F33"/>
    <mergeCell ref="H33:M33"/>
    <mergeCell ref="O33:W33"/>
    <mergeCell ref="Y33:AG33"/>
    <mergeCell ref="B31:F31"/>
    <mergeCell ref="B28:F28"/>
    <mergeCell ref="H28:M28"/>
    <mergeCell ref="O28:W28"/>
    <mergeCell ref="B77:F77"/>
    <mergeCell ref="H52:M52"/>
    <mergeCell ref="H53:M53"/>
    <mergeCell ref="H54:M54"/>
    <mergeCell ref="H56:M56"/>
    <mergeCell ref="H63:M63"/>
    <mergeCell ref="H64:M64"/>
    <mergeCell ref="H65:M65"/>
    <mergeCell ref="H76:M76"/>
    <mergeCell ref="H77:M77"/>
    <mergeCell ref="B55:F55"/>
    <mergeCell ref="H55:M55"/>
    <mergeCell ref="B60:F60"/>
    <mergeCell ref="H60:M60"/>
    <mergeCell ref="B61:F61"/>
    <mergeCell ref="H61:M61"/>
    <mergeCell ref="B62:F62"/>
    <mergeCell ref="H62:M62"/>
    <mergeCell ref="B57:F57"/>
    <mergeCell ref="B71:F71"/>
    <mergeCell ref="H71:M71"/>
    <mergeCell ref="H23:M23"/>
    <mergeCell ref="O23:W23"/>
    <mergeCell ref="B24:F24"/>
    <mergeCell ref="H24:M24"/>
    <mergeCell ref="O24:W24"/>
    <mergeCell ref="B25:F25"/>
    <mergeCell ref="H25:M25"/>
    <mergeCell ref="H27:M27"/>
    <mergeCell ref="O27:W27"/>
    <mergeCell ref="B29:F29"/>
    <mergeCell ref="H29:M29"/>
    <mergeCell ref="O29:W29"/>
    <mergeCell ref="B30:F30"/>
    <mergeCell ref="H30:M30"/>
    <mergeCell ref="O30:W30"/>
    <mergeCell ref="B27:F27"/>
    <mergeCell ref="H14:M14"/>
    <mergeCell ref="H17:M17"/>
    <mergeCell ref="H16:M16"/>
    <mergeCell ref="O16:W16"/>
    <mergeCell ref="B18:F18"/>
    <mergeCell ref="H18:M18"/>
    <mergeCell ref="O18:W18"/>
    <mergeCell ref="B17:F17"/>
    <mergeCell ref="B26:F26"/>
    <mergeCell ref="H26:M26"/>
    <mergeCell ref="O26:W26"/>
    <mergeCell ref="B19:F19"/>
    <mergeCell ref="H19:M19"/>
    <mergeCell ref="B22:F22"/>
    <mergeCell ref="H22:M22"/>
    <mergeCell ref="O22:W22"/>
    <mergeCell ref="B23:F23"/>
    <mergeCell ref="B1:T1"/>
    <mergeCell ref="T92:W92"/>
    <mergeCell ref="B50:W50"/>
    <mergeCell ref="O8:W8"/>
    <mergeCell ref="O9:W9"/>
    <mergeCell ref="O11:W11"/>
    <mergeCell ref="O20:W20"/>
    <mergeCell ref="O37:W37"/>
    <mergeCell ref="O21:W21"/>
    <mergeCell ref="O38:W38"/>
    <mergeCell ref="B44:W44"/>
    <mergeCell ref="B9:F9"/>
    <mergeCell ref="B20:F20"/>
    <mergeCell ref="B21:F21"/>
    <mergeCell ref="B11:F11"/>
    <mergeCell ref="B39:F39"/>
    <mergeCell ref="B40:F40"/>
    <mergeCell ref="B8:F8"/>
    <mergeCell ref="B10:F10"/>
    <mergeCell ref="H10:M10"/>
    <mergeCell ref="B6:N6"/>
    <mergeCell ref="B37:F37"/>
    <mergeCell ref="B38:F38"/>
    <mergeCell ref="O25:W25"/>
    <mergeCell ref="H8:M8"/>
    <mergeCell ref="H9:M9"/>
    <mergeCell ref="H11:M11"/>
    <mergeCell ref="H20:M20"/>
    <mergeCell ref="H21:M21"/>
    <mergeCell ref="H37:M37"/>
    <mergeCell ref="H38:M38"/>
    <mergeCell ref="B7:M7"/>
    <mergeCell ref="N7:W7"/>
    <mergeCell ref="B12:F12"/>
    <mergeCell ref="H12:M12"/>
    <mergeCell ref="O12:W12"/>
    <mergeCell ref="B16:F16"/>
    <mergeCell ref="O19:W19"/>
    <mergeCell ref="O17:W17"/>
    <mergeCell ref="O10:W10"/>
    <mergeCell ref="B13:F13"/>
    <mergeCell ref="H13:M13"/>
    <mergeCell ref="O13:W13"/>
    <mergeCell ref="O14:W14"/>
    <mergeCell ref="B15:F15"/>
    <mergeCell ref="H15:M15"/>
    <mergeCell ref="O15:W15"/>
    <mergeCell ref="B14:F14"/>
    <mergeCell ref="B76:F76"/>
    <mergeCell ref="B52:F52"/>
    <mergeCell ref="B53:F53"/>
    <mergeCell ref="N51:W51"/>
    <mergeCell ref="O55:W55"/>
    <mergeCell ref="O60:W60"/>
    <mergeCell ref="O61:W61"/>
    <mergeCell ref="O62:W62"/>
    <mergeCell ref="O57:W57"/>
    <mergeCell ref="O58:W58"/>
    <mergeCell ref="B59:F59"/>
    <mergeCell ref="H59:M59"/>
    <mergeCell ref="H58:M58"/>
    <mergeCell ref="O64:W64"/>
    <mergeCell ref="O65:W65"/>
    <mergeCell ref="O76:W76"/>
    <mergeCell ref="B66:F66"/>
    <mergeCell ref="H66:M66"/>
    <mergeCell ref="O66:W66"/>
    <mergeCell ref="B69:F69"/>
    <mergeCell ref="H69:M69"/>
    <mergeCell ref="H57:M57"/>
    <mergeCell ref="O67:W67"/>
    <mergeCell ref="O69:W69"/>
    <mergeCell ref="T90:W90"/>
    <mergeCell ref="T91:W91"/>
    <mergeCell ref="B80:E80"/>
    <mergeCell ref="F80:N80"/>
    <mergeCell ref="O63:W63"/>
    <mergeCell ref="B79:E79"/>
    <mergeCell ref="F79:N79"/>
    <mergeCell ref="H45:N45"/>
    <mergeCell ref="B46:F46"/>
    <mergeCell ref="B87:N87"/>
    <mergeCell ref="B47:F47"/>
    <mergeCell ref="B49:N49"/>
    <mergeCell ref="B54:F54"/>
    <mergeCell ref="B84:E84"/>
    <mergeCell ref="H47:N47"/>
    <mergeCell ref="B83:E83"/>
    <mergeCell ref="F83:N83"/>
    <mergeCell ref="B82:E82"/>
    <mergeCell ref="F82:N82"/>
    <mergeCell ref="B78:E78"/>
    <mergeCell ref="F78:N78"/>
    <mergeCell ref="O84:W84"/>
    <mergeCell ref="O78:W78"/>
    <mergeCell ref="P90:S90"/>
    <mergeCell ref="N91:O91"/>
    <mergeCell ref="N92:O92"/>
    <mergeCell ref="B92:E92"/>
    <mergeCell ref="B91:E91"/>
    <mergeCell ref="B90:E90"/>
    <mergeCell ref="F84:N84"/>
    <mergeCell ref="H90:M90"/>
    <mergeCell ref="H91:M91"/>
    <mergeCell ref="H92:M92"/>
    <mergeCell ref="Y16:AG16"/>
    <mergeCell ref="Y17:AG17"/>
    <mergeCell ref="Y18:AG18"/>
    <mergeCell ref="Y19:AG19"/>
    <mergeCell ref="Y20:AG20"/>
    <mergeCell ref="Y21:AG21"/>
    <mergeCell ref="Y37:AG37"/>
    <mergeCell ref="Y38:AG38"/>
    <mergeCell ref="X51:AG51"/>
    <mergeCell ref="Y22:AG22"/>
    <mergeCell ref="Y23:AG23"/>
    <mergeCell ref="Y24:AG24"/>
    <mergeCell ref="Y25:AG25"/>
    <mergeCell ref="Y26:AG26"/>
    <mergeCell ref="Y27:AG27"/>
    <mergeCell ref="Y28:AG28"/>
    <mergeCell ref="Y29:AG29"/>
    <mergeCell ref="Y30:AG30"/>
    <mergeCell ref="X7:AG7"/>
    <mergeCell ref="Y8:AG8"/>
    <mergeCell ref="Y9:AG9"/>
    <mergeCell ref="Y10:AG10"/>
    <mergeCell ref="Y11:AG11"/>
    <mergeCell ref="Y12:AG12"/>
    <mergeCell ref="Y13:AG13"/>
    <mergeCell ref="Y14:AG14"/>
    <mergeCell ref="Y15:AG15"/>
    <mergeCell ref="Y91:AB91"/>
    <mergeCell ref="Y92:AB92"/>
    <mergeCell ref="X89:AG89"/>
    <mergeCell ref="AC90:AG90"/>
    <mergeCell ref="AC91:AG91"/>
    <mergeCell ref="AC92:AG92"/>
    <mergeCell ref="P92:S92"/>
    <mergeCell ref="Y61:AG61"/>
    <mergeCell ref="Y62:AG62"/>
    <mergeCell ref="Y63:AG63"/>
    <mergeCell ref="Y64:AG64"/>
    <mergeCell ref="Y65:AG65"/>
    <mergeCell ref="Y76:AG76"/>
    <mergeCell ref="Y77:AG77"/>
    <mergeCell ref="Y90:AB90"/>
    <mergeCell ref="O77:W77"/>
    <mergeCell ref="O79:W79"/>
    <mergeCell ref="O80:W80"/>
    <mergeCell ref="O81:W81"/>
    <mergeCell ref="O82:W82"/>
    <mergeCell ref="O83:W83"/>
    <mergeCell ref="P91:S91"/>
    <mergeCell ref="N89:W89"/>
    <mergeCell ref="N90:O90"/>
  </mergeCells>
  <phoneticPr fontId="0" type="noConversion"/>
  <conditionalFormatting sqref="D88:F88">
    <cfRule type="cellIs" dxfId="43" priority="16" stopIfTrue="1" operator="notEqual">
      <formula>C88</formula>
    </cfRule>
    <cfRule type="cellIs" dxfId="42" priority="17" stopIfTrue="1" operator="notEqual">
      <formula>B88</formula>
    </cfRule>
  </conditionalFormatting>
  <conditionalFormatting sqref="C88 C91:C92">
    <cfRule type="cellIs" dxfId="41" priority="14" stopIfTrue="1" operator="notEqual">
      <formula>B88</formula>
    </cfRule>
    <cfRule type="cellIs" dxfId="40" priority="15" stopIfTrue="1" operator="notEqual">
      <formula>#REF!</formula>
    </cfRule>
  </conditionalFormatting>
  <conditionalFormatting sqref="B88 B90:B92 B48">
    <cfRule type="cellIs" dxfId="39" priority="12" stopIfTrue="1" operator="notEqual">
      <formula>#REF!</formula>
    </cfRule>
    <cfRule type="cellIs" dxfId="38" priority="13" stopIfTrue="1" operator="notEqual">
      <formula>#REF!</formula>
    </cfRule>
  </conditionalFormatting>
  <conditionalFormatting sqref="B85 E85:J85">
    <cfRule type="cellIs" dxfId="37" priority="11" stopIfTrue="1" operator="notEqual">
      <formula>#REF!</formula>
    </cfRule>
  </conditionalFormatting>
  <conditionalFormatting sqref="B47:D47 B9:D9 B20:D21 B11:D11 B10 B37:D41">
    <cfRule type="cellIs" dxfId="36" priority="39" stopIfTrue="1" operator="notEqual">
      <formula>#REF!</formula>
    </cfRule>
  </conditionalFormatting>
  <conditionalFormatting sqref="B43:D43 B45:D46">
    <cfRule type="cellIs" dxfId="35" priority="7" stopIfTrue="1" operator="notEqual">
      <formula>#REF!</formula>
    </cfRule>
  </conditionalFormatting>
  <conditionalFormatting sqref="B42:D42">
    <cfRule type="cellIs" dxfId="34" priority="5" stopIfTrue="1" operator="notEqual">
      <formula>#REF!</formula>
    </cfRule>
  </conditionalFormatting>
  <conditionalFormatting sqref="O41:Q43 O45:Q47">
    <cfRule type="cellIs" dxfId="33" priority="4" stopIfTrue="1" operator="notEqual">
      <formula>#REF!</formula>
    </cfRule>
  </conditionalFormatting>
  <conditionalFormatting sqref="B12:D12 B16:D16 B18:D19 B17">
    <cfRule type="cellIs" dxfId="32" priority="3" stopIfTrue="1" operator="notEqual">
      <formula>#REF!</formula>
    </cfRule>
  </conditionalFormatting>
  <conditionalFormatting sqref="B13:D13 B15:D15 B14">
    <cfRule type="cellIs" dxfId="31" priority="2" stopIfTrue="1" operator="notEqual">
      <formula>#REF!</formula>
    </cfRule>
  </conditionalFormatting>
  <conditionalFormatting sqref="B22:D36">
    <cfRule type="cellIs" dxfId="30" priority="1" stopIfTrue="1" operator="notEqual">
      <formula>#REF!</formula>
    </cfRule>
  </conditionalFormatting>
  <dataValidations count="5">
    <dataValidation type="date" allowBlank="1" showInputMessage="1" showErrorMessage="1" sqref="F91:F92">
      <formula1>39814</formula1>
      <formula2>43831</formula2>
    </dataValidation>
    <dataValidation type="list" allowBlank="1" showInputMessage="1" showErrorMessage="1" sqref="G91:G92">
      <formula1>"Select,Submitted to GF, Preparation on track, Overdue"</formula1>
    </dataValidation>
    <dataValidation type="list" allowBlank="1" showInputMessage="1" showErrorMessage="1" sqref="G45:G47 X53:X77 G39:G43 X9:X38">
      <formula1>"Select,Met,Unmet - In Progress,Unmet - Not started"</formula1>
    </dataValidation>
    <dataValidation type="list" allowBlank="1" showInputMessage="1" showErrorMessage="1" sqref="P91:S92 Y91:AB92">
      <formula1>"Submitted to GF, Preparation on track, Overdue"</formula1>
    </dataValidation>
    <dataValidation type="list" allowBlank="1" showInputMessage="1" showErrorMessage="1" sqref="G9:G38 N9:N38 G53:G77 N53:N77">
      <formula1>"Select,Met,In Progress,Not started"</formula1>
    </dataValidation>
  </dataValidations>
  <printOptions horizontalCentered="1"/>
  <pageMargins left="0.25" right="0.25" top="0.75" bottom="0.75" header="0.3" footer="0.3"/>
  <pageSetup paperSize="9" scale="40" orientation="landscape" cellComments="asDisplayed" r:id="rId2"/>
  <headerFooter alignWithMargins="0">
    <oddFooter>&amp;L&amp;9&amp;A&amp;R&amp;9&amp;P</oddFooter>
  </headerFooter>
  <rowBreaks count="1" manualBreakCount="1">
    <brk id="43" max="32" man="1"/>
  </rowBreaks>
  <colBreaks count="1" manualBreakCount="1">
    <brk id="23" max="91"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sheetPr>
  <dimension ref="A1:AD60"/>
  <sheetViews>
    <sheetView showGridLines="0" view="pageBreakPreview" zoomScale="70" zoomScaleNormal="75" zoomScaleSheetLayoutView="70" workbookViewId="0">
      <selection activeCell="A6" sqref="A6:O10"/>
    </sheetView>
  </sheetViews>
  <sheetFormatPr defaultColWidth="9.140625" defaultRowHeight="12.75" x14ac:dyDescent="0.2"/>
  <cols>
    <col min="1" max="1" width="12.140625" style="467" customWidth="1"/>
    <col min="2" max="2" width="28.85546875" style="467" customWidth="1"/>
    <col min="3" max="3" width="22.42578125" style="467" customWidth="1"/>
    <col min="4" max="4" width="16.85546875" style="467" customWidth="1"/>
    <col min="5" max="5" width="21.85546875" style="467" customWidth="1"/>
    <col min="6" max="6" width="15.85546875" style="467" customWidth="1"/>
    <col min="7" max="7" width="10.140625" style="467" customWidth="1"/>
    <col min="8" max="8" width="22.140625" style="467" customWidth="1"/>
    <col min="9" max="9" width="9.140625" style="467" customWidth="1"/>
    <col min="10" max="11" width="9.140625" style="467"/>
    <col min="12" max="12" width="3.140625" style="467" customWidth="1"/>
    <col min="13" max="14" width="9.140625" style="467"/>
    <col min="15" max="15" width="10.85546875" style="467" customWidth="1"/>
    <col min="16" max="16384" width="9.140625" style="467"/>
  </cols>
  <sheetData>
    <row r="1" spans="1:17" s="516" customFormat="1" ht="50.25" customHeight="1" x14ac:dyDescent="0.6">
      <c r="A1" s="1688" t="str">
        <f>IF(CoverSheet!J13="","Progress Report","Progress Report with Disbursement Request")</f>
        <v>Progress Report with Disbursement Request</v>
      </c>
      <c r="B1" s="1688"/>
      <c r="C1" s="1688"/>
      <c r="D1" s="1688"/>
      <c r="E1" s="1688"/>
      <c r="F1" s="1688"/>
      <c r="G1" s="1688"/>
      <c r="H1" s="1688"/>
      <c r="I1" s="1688"/>
      <c r="J1" s="1688"/>
      <c r="K1" s="1688"/>
      <c r="L1" s="1688"/>
      <c r="M1" s="1688"/>
      <c r="N1" s="1688"/>
      <c r="O1" s="1688"/>
      <c r="P1" s="1688"/>
    </row>
    <row r="2" spans="1:17" ht="20.25" x14ac:dyDescent="0.3">
      <c r="A2" s="555" t="s">
        <v>992</v>
      </c>
      <c r="B2" s="558"/>
      <c r="C2" s="558"/>
      <c r="D2" s="558"/>
      <c r="E2" s="558"/>
      <c r="F2" s="558"/>
      <c r="G2" s="558"/>
      <c r="H2" s="558"/>
      <c r="I2" s="558"/>
      <c r="J2" s="558"/>
      <c r="K2" s="558"/>
      <c r="L2" s="557"/>
      <c r="M2" s="557"/>
      <c r="N2" s="557"/>
      <c r="O2" s="557"/>
    </row>
    <row r="3" spans="1:17" ht="20.25" x14ac:dyDescent="0.3">
      <c r="A3" s="379"/>
      <c r="B3" s="379"/>
      <c r="C3" s="379"/>
      <c r="D3" s="379"/>
      <c r="E3" s="379"/>
      <c r="F3" s="379"/>
      <c r="G3" s="379"/>
      <c r="H3" s="379"/>
      <c r="I3" s="379"/>
      <c r="J3" s="379"/>
      <c r="K3" s="379"/>
    </row>
    <row r="4" spans="1:17" ht="18" x14ac:dyDescent="0.2">
      <c r="A4" s="517" t="s">
        <v>139</v>
      </c>
      <c r="B4" s="517"/>
      <c r="C4" s="517"/>
      <c r="D4" s="517"/>
      <c r="E4" s="517"/>
      <c r="F4" s="517"/>
      <c r="G4" s="517"/>
      <c r="H4" s="517"/>
      <c r="I4" s="517"/>
      <c r="J4" s="517"/>
      <c r="K4" s="517"/>
      <c r="L4" s="517"/>
      <c r="M4" s="517"/>
      <c r="N4" s="517"/>
      <c r="O4" s="517"/>
    </row>
    <row r="5" spans="1:17" ht="14.25" x14ac:dyDescent="0.2">
      <c r="A5" s="2051" t="s">
        <v>990</v>
      </c>
      <c r="B5" s="2052"/>
      <c r="C5" s="2052"/>
      <c r="D5" s="2052"/>
      <c r="E5" s="2052"/>
      <c r="F5" s="2052"/>
      <c r="G5" s="2052"/>
      <c r="H5" s="2052"/>
      <c r="I5" s="2052"/>
      <c r="J5" s="2052"/>
      <c r="K5" s="2052"/>
    </row>
    <row r="6" spans="1:17" x14ac:dyDescent="0.2">
      <c r="A6" s="2054" t="s">
        <v>1535</v>
      </c>
      <c r="B6" s="2055"/>
      <c r="C6" s="2055"/>
      <c r="D6" s="2055"/>
      <c r="E6" s="2055"/>
      <c r="F6" s="2055"/>
      <c r="G6" s="2055"/>
      <c r="H6" s="2055"/>
      <c r="I6" s="2055"/>
      <c r="J6" s="2055"/>
      <c r="K6" s="2055"/>
      <c r="L6" s="2055"/>
      <c r="M6" s="2055"/>
      <c r="N6" s="2055"/>
      <c r="O6" s="2056"/>
    </row>
    <row r="7" spans="1:17" ht="26.25" customHeight="1" x14ac:dyDescent="0.2">
      <c r="A7" s="2057"/>
      <c r="B7" s="2058"/>
      <c r="C7" s="2058"/>
      <c r="D7" s="2058"/>
      <c r="E7" s="2058"/>
      <c r="F7" s="2058"/>
      <c r="G7" s="2058"/>
      <c r="H7" s="2058"/>
      <c r="I7" s="2058"/>
      <c r="J7" s="2058"/>
      <c r="K7" s="2058"/>
      <c r="L7" s="2058"/>
      <c r="M7" s="2058"/>
      <c r="N7" s="2058"/>
      <c r="O7" s="2059"/>
      <c r="P7" s="557"/>
      <c r="Q7" s="378"/>
    </row>
    <row r="8" spans="1:17" ht="13.5" customHeight="1" x14ac:dyDescent="0.2">
      <c r="A8" s="2057"/>
      <c r="B8" s="2058"/>
      <c r="C8" s="2058"/>
      <c r="D8" s="2058"/>
      <c r="E8" s="2058"/>
      <c r="F8" s="2058"/>
      <c r="G8" s="2058"/>
      <c r="H8" s="2058"/>
      <c r="I8" s="2058"/>
      <c r="J8" s="2058"/>
      <c r="K8" s="2058"/>
      <c r="L8" s="2058"/>
      <c r="M8" s="2058"/>
      <c r="N8" s="2058"/>
      <c r="O8" s="2059"/>
    </row>
    <row r="9" spans="1:17" s="318" customFormat="1" ht="24" customHeight="1" x14ac:dyDescent="0.2">
      <c r="A9" s="2057"/>
      <c r="B9" s="2058"/>
      <c r="C9" s="2058"/>
      <c r="D9" s="2058"/>
      <c r="E9" s="2058"/>
      <c r="F9" s="2058"/>
      <c r="G9" s="2058"/>
      <c r="H9" s="2058"/>
      <c r="I9" s="2058"/>
      <c r="J9" s="2058"/>
      <c r="K9" s="2058"/>
      <c r="L9" s="2058"/>
      <c r="M9" s="2058"/>
      <c r="N9" s="2058"/>
      <c r="O9" s="2059"/>
      <c r="P9" s="517"/>
      <c r="Q9" s="421"/>
    </row>
    <row r="10" spans="1:17" ht="408.75" customHeight="1" x14ac:dyDescent="0.2">
      <c r="A10" s="2060"/>
      <c r="B10" s="2061"/>
      <c r="C10" s="2061"/>
      <c r="D10" s="2061"/>
      <c r="E10" s="2061"/>
      <c r="F10" s="2061"/>
      <c r="G10" s="2061"/>
      <c r="H10" s="2061"/>
      <c r="I10" s="2061"/>
      <c r="J10" s="2061"/>
      <c r="K10" s="2061"/>
      <c r="L10" s="2061"/>
      <c r="M10" s="2061"/>
      <c r="N10" s="2061"/>
      <c r="O10" s="2062"/>
    </row>
    <row r="11" spans="1:17" ht="25.5" customHeight="1" x14ac:dyDescent="0.3">
      <c r="A11" s="379"/>
      <c r="B11" s="379"/>
      <c r="C11" s="379"/>
      <c r="D11" s="379"/>
      <c r="E11" s="379"/>
      <c r="F11" s="379"/>
      <c r="G11" s="379"/>
      <c r="H11" s="379"/>
      <c r="I11" s="379"/>
      <c r="J11" s="379"/>
      <c r="K11" s="379"/>
    </row>
    <row r="12" spans="1:17" ht="25.5" customHeight="1" x14ac:dyDescent="0.2">
      <c r="A12" s="2053" t="s">
        <v>135</v>
      </c>
      <c r="B12" s="2053"/>
      <c r="C12" s="2053"/>
      <c r="D12" s="2053"/>
      <c r="E12" s="2053"/>
      <c r="F12" s="2053"/>
      <c r="G12" s="2053"/>
      <c r="H12" s="2053"/>
      <c r="I12" s="2053"/>
      <c r="J12" s="2053"/>
      <c r="K12" s="2053"/>
      <c r="L12" s="2053"/>
      <c r="M12" s="2053"/>
      <c r="N12" s="2053"/>
      <c r="O12" s="2053"/>
    </row>
    <row r="13" spans="1:17" ht="25.5" customHeight="1" x14ac:dyDescent="0.2">
      <c r="A13" s="2063" t="s">
        <v>1496</v>
      </c>
      <c r="B13" s="2064"/>
      <c r="C13" s="2064"/>
      <c r="D13" s="2064"/>
      <c r="E13" s="2064"/>
      <c r="F13" s="2064"/>
      <c r="G13" s="2064"/>
      <c r="H13" s="2064"/>
      <c r="I13" s="2064"/>
      <c r="J13" s="2064"/>
      <c r="K13" s="2064"/>
      <c r="L13" s="2064"/>
      <c r="M13" s="2064"/>
      <c r="N13" s="2064"/>
      <c r="O13" s="2065"/>
    </row>
    <row r="14" spans="1:17" ht="25.5" customHeight="1" x14ac:dyDescent="0.2">
      <c r="A14" s="2066"/>
      <c r="B14" s="2067"/>
      <c r="C14" s="2067"/>
      <c r="D14" s="2067"/>
      <c r="E14" s="2067"/>
      <c r="F14" s="2067"/>
      <c r="G14" s="2067"/>
      <c r="H14" s="2067"/>
      <c r="I14" s="2067"/>
      <c r="J14" s="2067"/>
      <c r="K14" s="2067"/>
      <c r="L14" s="2067"/>
      <c r="M14" s="2067"/>
      <c r="N14" s="2067"/>
      <c r="O14" s="2068"/>
    </row>
    <row r="15" spans="1:17" ht="25.5" customHeight="1" x14ac:dyDescent="0.2">
      <c r="A15" s="2066"/>
      <c r="B15" s="2067"/>
      <c r="C15" s="2067"/>
      <c r="D15" s="2067"/>
      <c r="E15" s="2067"/>
      <c r="F15" s="2067"/>
      <c r="G15" s="2067"/>
      <c r="H15" s="2067"/>
      <c r="I15" s="2067"/>
      <c r="J15" s="2067"/>
      <c r="K15" s="2067"/>
      <c r="L15" s="2067"/>
      <c r="M15" s="2067"/>
      <c r="N15" s="2067"/>
      <c r="O15" s="2068"/>
    </row>
    <row r="16" spans="1:17" x14ac:dyDescent="0.2">
      <c r="A16" s="2066"/>
      <c r="B16" s="2067"/>
      <c r="C16" s="2067"/>
      <c r="D16" s="2067"/>
      <c r="E16" s="2067"/>
      <c r="F16" s="2067"/>
      <c r="G16" s="2067"/>
      <c r="H16" s="2067"/>
      <c r="I16" s="2067"/>
      <c r="J16" s="2067"/>
      <c r="K16" s="2067"/>
      <c r="L16" s="2067"/>
      <c r="M16" s="2067"/>
      <c r="N16" s="2067"/>
      <c r="O16" s="2068"/>
    </row>
    <row r="17" spans="1:15" ht="165" customHeight="1" x14ac:dyDescent="0.2">
      <c r="A17" s="2069"/>
      <c r="B17" s="2070"/>
      <c r="C17" s="2070"/>
      <c r="D17" s="2070"/>
      <c r="E17" s="2070"/>
      <c r="F17" s="2070"/>
      <c r="G17" s="2070"/>
      <c r="H17" s="2070"/>
      <c r="I17" s="2070"/>
      <c r="J17" s="2070"/>
      <c r="K17" s="2070"/>
      <c r="L17" s="2070"/>
      <c r="M17" s="2070"/>
      <c r="N17" s="2070"/>
      <c r="O17" s="2071"/>
    </row>
    <row r="18" spans="1:15" ht="21" customHeight="1" x14ac:dyDescent="0.2">
      <c r="A18" s="380"/>
      <c r="B18" s="380"/>
      <c r="C18" s="380"/>
      <c r="D18" s="380"/>
      <c r="E18" s="380"/>
      <c r="F18" s="380"/>
      <c r="G18" s="380"/>
      <c r="H18" s="380"/>
      <c r="I18" s="380"/>
      <c r="J18" s="380"/>
      <c r="K18" s="380"/>
    </row>
    <row r="19" spans="1:15" ht="21" customHeight="1" x14ac:dyDescent="0.2">
      <c r="A19" s="2053" t="s">
        <v>136</v>
      </c>
      <c r="B19" s="2053"/>
      <c r="C19" s="2053"/>
      <c r="D19" s="2053"/>
      <c r="E19" s="2053"/>
      <c r="F19" s="2053"/>
      <c r="G19" s="2053"/>
      <c r="H19" s="2053"/>
      <c r="I19" s="2053"/>
      <c r="J19" s="2053"/>
      <c r="K19" s="2053"/>
      <c r="L19" s="2053"/>
      <c r="M19" s="2053"/>
      <c r="N19" s="2053"/>
      <c r="O19" s="2053"/>
    </row>
    <row r="20" spans="1:15" ht="21" customHeight="1" x14ac:dyDescent="0.2">
      <c r="A20" s="2063" t="s">
        <v>1495</v>
      </c>
      <c r="B20" s="2064"/>
      <c r="C20" s="2064"/>
      <c r="D20" s="2064"/>
      <c r="E20" s="2064"/>
      <c r="F20" s="2064"/>
      <c r="G20" s="2064"/>
      <c r="H20" s="2064"/>
      <c r="I20" s="2064"/>
      <c r="J20" s="2064"/>
      <c r="K20" s="2064"/>
      <c r="L20" s="2064"/>
      <c r="M20" s="2064"/>
      <c r="N20" s="2064"/>
      <c r="O20" s="2065"/>
    </row>
    <row r="21" spans="1:15" ht="21" customHeight="1" x14ac:dyDescent="0.2">
      <c r="A21" s="2066"/>
      <c r="B21" s="2067"/>
      <c r="C21" s="2067"/>
      <c r="D21" s="2067"/>
      <c r="E21" s="2067"/>
      <c r="F21" s="2067"/>
      <c r="G21" s="2067"/>
      <c r="H21" s="2067"/>
      <c r="I21" s="2067"/>
      <c r="J21" s="2067"/>
      <c r="K21" s="2067"/>
      <c r="L21" s="2067"/>
      <c r="M21" s="2067"/>
      <c r="N21" s="2067"/>
      <c r="O21" s="2068"/>
    </row>
    <row r="22" spans="1:15" ht="21" customHeight="1" x14ac:dyDescent="0.2">
      <c r="A22" s="2066"/>
      <c r="B22" s="2067"/>
      <c r="C22" s="2067"/>
      <c r="D22" s="2067"/>
      <c r="E22" s="2067"/>
      <c r="F22" s="2067"/>
      <c r="G22" s="2067"/>
      <c r="H22" s="2067"/>
      <c r="I22" s="2067"/>
      <c r="J22" s="2067"/>
      <c r="K22" s="2067"/>
      <c r="L22" s="2067"/>
      <c r="M22" s="2067"/>
      <c r="N22" s="2067"/>
      <c r="O22" s="2068"/>
    </row>
    <row r="23" spans="1:15" x14ac:dyDescent="0.2">
      <c r="A23" s="2066"/>
      <c r="B23" s="2067"/>
      <c r="C23" s="2067"/>
      <c r="D23" s="2067"/>
      <c r="E23" s="2067"/>
      <c r="F23" s="2067"/>
      <c r="G23" s="2067"/>
      <c r="H23" s="2067"/>
      <c r="I23" s="2067"/>
      <c r="J23" s="2067"/>
      <c r="K23" s="2067"/>
      <c r="L23" s="2067"/>
      <c r="M23" s="2067"/>
      <c r="N23" s="2067"/>
      <c r="O23" s="2068"/>
    </row>
    <row r="24" spans="1:15" ht="165" customHeight="1" x14ac:dyDescent="0.2">
      <c r="A24" s="2069"/>
      <c r="B24" s="2070"/>
      <c r="C24" s="2070"/>
      <c r="D24" s="2070"/>
      <c r="E24" s="2070"/>
      <c r="F24" s="2070"/>
      <c r="G24" s="2070"/>
      <c r="H24" s="2070"/>
      <c r="I24" s="2070"/>
      <c r="J24" s="2070"/>
      <c r="K24" s="2070"/>
      <c r="L24" s="2070"/>
      <c r="M24" s="2070"/>
      <c r="N24" s="2070"/>
      <c r="O24" s="2071"/>
    </row>
    <row r="25" spans="1:15" ht="27" customHeight="1" x14ac:dyDescent="0.2">
      <c r="A25" s="340"/>
      <c r="B25" s="340"/>
      <c r="C25" s="340"/>
      <c r="D25" s="340"/>
      <c r="E25" s="340"/>
      <c r="F25" s="340"/>
      <c r="G25" s="340"/>
      <c r="H25" s="340"/>
      <c r="I25" s="340"/>
      <c r="J25" s="340"/>
      <c r="K25" s="340"/>
    </row>
    <row r="26" spans="1:15" ht="27" customHeight="1" x14ac:dyDescent="0.4">
      <c r="A26" s="366" t="s">
        <v>986</v>
      </c>
      <c r="B26" s="482"/>
      <c r="C26" s="482"/>
      <c r="D26" s="482"/>
      <c r="E26" s="482"/>
      <c r="F26" s="482"/>
      <c r="G26" s="482"/>
      <c r="H26" s="482"/>
      <c r="I26" s="482"/>
      <c r="J26" s="482"/>
      <c r="K26" s="482"/>
      <c r="L26" s="482"/>
      <c r="M26" s="482"/>
      <c r="N26" s="482"/>
    </row>
    <row r="27" spans="1:15" ht="27" customHeight="1" x14ac:dyDescent="0.3">
      <c r="A27" s="381"/>
      <c r="B27" s="381"/>
      <c r="C27" s="381"/>
      <c r="D27" s="381"/>
      <c r="E27" s="381"/>
      <c r="F27" s="381"/>
      <c r="G27" s="382"/>
      <c r="H27" s="382"/>
      <c r="I27" s="382"/>
      <c r="J27" s="382"/>
      <c r="K27" s="383"/>
    </row>
    <row r="28" spans="1:15" ht="27" customHeight="1" x14ac:dyDescent="0.2">
      <c r="A28" s="2050" t="s">
        <v>993</v>
      </c>
      <c r="B28" s="2050"/>
      <c r="C28" s="2050"/>
      <c r="D28" s="2050"/>
      <c r="E28" s="2050"/>
      <c r="F28" s="2050"/>
      <c r="G28" s="2050"/>
      <c r="H28" s="2050"/>
      <c r="I28" s="2050"/>
      <c r="J28" s="2050"/>
      <c r="K28" s="2050"/>
      <c r="L28" s="2050"/>
      <c r="M28" s="2050"/>
      <c r="N28" s="2050"/>
      <c r="O28" s="2050"/>
    </row>
    <row r="29" spans="1:15" ht="27" customHeight="1" x14ac:dyDescent="0.2">
      <c r="A29" s="2051" t="s">
        <v>991</v>
      </c>
      <c r="B29" s="2052"/>
      <c r="C29" s="2052"/>
      <c r="D29" s="2052"/>
      <c r="E29" s="2052"/>
      <c r="F29" s="2052"/>
      <c r="G29" s="2052"/>
      <c r="H29" s="2052"/>
      <c r="I29" s="2052"/>
      <c r="J29" s="2052"/>
      <c r="K29" s="2052"/>
    </row>
    <row r="30" spans="1:15" ht="14.25" x14ac:dyDescent="0.2">
      <c r="A30" s="384"/>
      <c r="B30" s="385"/>
      <c r="C30" s="385"/>
      <c r="D30" s="385"/>
      <c r="E30" s="385"/>
      <c r="F30" s="385"/>
      <c r="G30" s="385"/>
      <c r="H30" s="385"/>
      <c r="I30" s="385"/>
      <c r="J30" s="385"/>
      <c r="K30" s="385"/>
    </row>
    <row r="31" spans="1:15" ht="71.25" x14ac:dyDescent="0.2">
      <c r="A31" s="478" t="s">
        <v>275</v>
      </c>
      <c r="B31" s="387" t="s">
        <v>120</v>
      </c>
      <c r="C31" s="388"/>
      <c r="D31" s="497" t="s">
        <v>276</v>
      </c>
      <c r="E31" s="387" t="s">
        <v>120</v>
      </c>
      <c r="F31" s="388"/>
      <c r="G31" s="497" t="s">
        <v>277</v>
      </c>
      <c r="H31" s="387" t="s">
        <v>120</v>
      </c>
      <c r="I31" s="388"/>
      <c r="J31" s="388"/>
      <c r="K31" s="388"/>
    </row>
    <row r="32" spans="1:15" ht="15" customHeight="1" x14ac:dyDescent="0.2">
      <c r="A32" s="386"/>
      <c r="B32" s="483"/>
      <c r="C32" s="388"/>
      <c r="D32" s="389"/>
      <c r="E32" s="483"/>
      <c r="F32" s="388"/>
      <c r="G32" s="388"/>
      <c r="H32" s="483"/>
      <c r="I32" s="388"/>
      <c r="J32" s="388"/>
      <c r="K32" s="388"/>
    </row>
    <row r="33" spans="1:30" ht="33" customHeight="1" x14ac:dyDescent="0.2">
      <c r="A33" s="1956"/>
      <c r="B33" s="1956"/>
      <c r="C33" s="1956"/>
      <c r="D33" s="1956"/>
      <c r="E33" s="1956"/>
      <c r="F33" s="1956"/>
      <c r="G33" s="1956"/>
      <c r="H33" s="1956"/>
      <c r="I33" s="1956"/>
      <c r="J33" s="1956"/>
      <c r="K33" s="1956"/>
      <c r="L33" s="1956"/>
      <c r="M33" s="1956"/>
      <c r="N33" s="1956"/>
      <c r="O33" s="1956"/>
      <c r="P33" s="2050"/>
      <c r="Q33" s="2050"/>
      <c r="R33" s="2050"/>
      <c r="S33" s="2050"/>
      <c r="T33" s="2050"/>
      <c r="U33" s="2050"/>
      <c r="V33" s="2050"/>
      <c r="W33" s="2050"/>
      <c r="X33" s="2050"/>
      <c r="Y33" s="2050"/>
      <c r="Z33" s="2050"/>
      <c r="AA33" s="2050"/>
      <c r="AB33" s="2050"/>
      <c r="AC33" s="2050"/>
      <c r="AD33" s="2050"/>
    </row>
    <row r="34" spans="1:30" ht="53.25" customHeight="1" x14ac:dyDescent="0.2">
      <c r="A34" s="1956"/>
      <c r="B34" s="1956"/>
      <c r="C34" s="1956"/>
      <c r="D34" s="1956"/>
      <c r="E34" s="1956"/>
      <c r="F34" s="1956"/>
      <c r="G34" s="1956"/>
      <c r="H34" s="1956"/>
      <c r="I34" s="1956"/>
      <c r="J34" s="1956"/>
      <c r="K34" s="1956"/>
      <c r="L34" s="1956"/>
      <c r="M34" s="1956"/>
      <c r="N34" s="1956"/>
      <c r="O34" s="1956"/>
    </row>
    <row r="35" spans="1:30" hidden="1" x14ac:dyDescent="0.2">
      <c r="A35" s="1956"/>
      <c r="B35" s="1956"/>
      <c r="C35" s="1956"/>
      <c r="D35" s="1956"/>
      <c r="E35" s="1956"/>
      <c r="F35" s="1956"/>
      <c r="G35" s="1956"/>
      <c r="H35" s="1956"/>
      <c r="I35" s="1956"/>
      <c r="J35" s="1956"/>
      <c r="K35" s="1956"/>
      <c r="L35" s="1956"/>
      <c r="M35" s="1956"/>
      <c r="N35" s="1956"/>
      <c r="O35" s="1956"/>
    </row>
    <row r="36" spans="1:30" ht="72" customHeight="1" x14ac:dyDescent="0.2">
      <c r="A36" s="1956"/>
      <c r="B36" s="1956"/>
      <c r="C36" s="1956"/>
      <c r="D36" s="1956"/>
      <c r="E36" s="1956"/>
      <c r="F36" s="1956"/>
      <c r="G36" s="1956"/>
      <c r="H36" s="1956"/>
      <c r="I36" s="1956"/>
      <c r="J36" s="1956"/>
      <c r="K36" s="1956"/>
      <c r="L36" s="1956"/>
      <c r="M36" s="1956"/>
      <c r="N36" s="1956"/>
      <c r="O36" s="1956"/>
    </row>
    <row r="37" spans="1:30" x14ac:dyDescent="0.2">
      <c r="A37" s="1956"/>
      <c r="B37" s="1956"/>
      <c r="C37" s="1956"/>
      <c r="D37" s="1956"/>
      <c r="E37" s="1956"/>
      <c r="F37" s="1956"/>
      <c r="G37" s="1956"/>
      <c r="H37" s="1956"/>
      <c r="I37" s="1956"/>
      <c r="J37" s="1956"/>
      <c r="K37" s="1956"/>
      <c r="L37" s="1956"/>
      <c r="M37" s="1956"/>
      <c r="N37" s="1956"/>
      <c r="O37" s="1956"/>
    </row>
    <row r="38" spans="1:30" ht="21" customHeight="1" x14ac:dyDescent="0.2">
      <c r="A38" s="1956"/>
      <c r="B38" s="1956"/>
      <c r="C38" s="1956"/>
      <c r="D38" s="1956"/>
      <c r="E38" s="1956"/>
      <c r="F38" s="1956"/>
      <c r="G38" s="1956"/>
      <c r="H38" s="1956"/>
      <c r="I38" s="1956"/>
      <c r="J38" s="1956"/>
      <c r="K38" s="1956"/>
      <c r="L38" s="1956"/>
      <c r="M38" s="1956"/>
      <c r="N38" s="1956"/>
      <c r="O38" s="1956"/>
    </row>
    <row r="39" spans="1:30" ht="21" customHeight="1" x14ac:dyDescent="0.2">
      <c r="A39" s="393"/>
    </row>
    <row r="40" spans="1:30" ht="21" customHeight="1" x14ac:dyDescent="0.25">
      <c r="A40" s="2046" t="s">
        <v>137</v>
      </c>
      <c r="B40" s="2047"/>
      <c r="C40" s="2047"/>
      <c r="D40" s="2047"/>
      <c r="E40" s="2047"/>
      <c r="F40" s="2047"/>
      <c r="G40" s="2047"/>
      <c r="H40" s="2047"/>
      <c r="I40" s="2047"/>
      <c r="J40" s="2047"/>
      <c r="K40" s="2047"/>
      <c r="L40" s="2047"/>
      <c r="M40" s="2047"/>
      <c r="N40" s="2047"/>
      <c r="O40" s="2048"/>
    </row>
    <row r="41" spans="1:30" ht="21" customHeight="1" x14ac:dyDescent="0.2">
      <c r="A41" s="1956"/>
      <c r="B41" s="1956"/>
      <c r="C41" s="1956"/>
      <c r="D41" s="1956"/>
      <c r="E41" s="1956"/>
      <c r="F41" s="1956"/>
      <c r="G41" s="1956"/>
      <c r="H41" s="1956"/>
      <c r="I41" s="1956"/>
      <c r="J41" s="1956"/>
      <c r="K41" s="1956"/>
      <c r="L41" s="2045"/>
      <c r="M41" s="2045"/>
      <c r="N41" s="2045"/>
      <c r="O41" s="2045"/>
    </row>
    <row r="42" spans="1:30" ht="21" customHeight="1" x14ac:dyDescent="0.2">
      <c r="A42" s="1956"/>
      <c r="B42" s="1956"/>
      <c r="C42" s="1956"/>
      <c r="D42" s="1956"/>
      <c r="E42" s="1956"/>
      <c r="F42" s="1956"/>
      <c r="G42" s="1956"/>
      <c r="H42" s="1956"/>
      <c r="I42" s="1956"/>
      <c r="J42" s="1956"/>
      <c r="K42" s="1956"/>
      <c r="L42" s="2045"/>
      <c r="M42" s="2045"/>
      <c r="N42" s="2045"/>
      <c r="O42" s="2045"/>
    </row>
    <row r="43" spans="1:30" ht="21" customHeight="1" x14ac:dyDescent="0.2">
      <c r="A43" s="1956"/>
      <c r="B43" s="1956"/>
      <c r="C43" s="1956"/>
      <c r="D43" s="1956"/>
      <c r="E43" s="1956"/>
      <c r="F43" s="1956"/>
      <c r="G43" s="1956"/>
      <c r="H43" s="1956"/>
      <c r="I43" s="1956"/>
      <c r="J43" s="1956"/>
      <c r="K43" s="1956"/>
      <c r="L43" s="2045"/>
      <c r="M43" s="2045"/>
      <c r="N43" s="2045"/>
      <c r="O43" s="2045"/>
    </row>
    <row r="44" spans="1:30" x14ac:dyDescent="0.2">
      <c r="A44" s="1956"/>
      <c r="B44" s="1956"/>
      <c r="C44" s="1956"/>
      <c r="D44" s="1956"/>
      <c r="E44" s="1956"/>
      <c r="F44" s="1956"/>
      <c r="G44" s="1956"/>
      <c r="H44" s="1956"/>
      <c r="I44" s="1956"/>
      <c r="J44" s="1956"/>
      <c r="K44" s="1956"/>
      <c r="L44" s="2045"/>
      <c r="M44" s="2045"/>
      <c r="N44" s="2045"/>
      <c r="O44" s="2045"/>
    </row>
    <row r="45" spans="1:30" ht="24" customHeight="1" x14ac:dyDescent="0.2">
      <c r="A45" s="1956"/>
      <c r="B45" s="1956"/>
      <c r="C45" s="1956"/>
      <c r="D45" s="1956"/>
      <c r="E45" s="1956"/>
      <c r="F45" s="1956"/>
      <c r="G45" s="1956"/>
      <c r="H45" s="1956"/>
      <c r="I45" s="1956"/>
      <c r="J45" s="1956"/>
      <c r="K45" s="1956"/>
      <c r="L45" s="2045"/>
      <c r="M45" s="2045"/>
      <c r="N45" s="2045"/>
      <c r="O45" s="2045"/>
      <c r="P45" s="390"/>
      <c r="Q45" s="390"/>
      <c r="R45" s="390"/>
      <c r="S45" s="390"/>
      <c r="T45" s="390"/>
      <c r="U45" s="390"/>
      <c r="V45" s="390"/>
      <c r="W45" s="390"/>
      <c r="X45" s="390"/>
      <c r="Y45" s="390"/>
      <c r="Z45" s="351"/>
      <c r="AA45" s="351"/>
      <c r="AB45" s="351"/>
    </row>
    <row r="46" spans="1:30" ht="21.75" customHeight="1" x14ac:dyDescent="0.2">
      <c r="A46" s="1956"/>
      <c r="B46" s="1956"/>
      <c r="C46" s="1956"/>
      <c r="D46" s="1956"/>
      <c r="E46" s="1956"/>
      <c r="F46" s="1956"/>
      <c r="G46" s="1956"/>
      <c r="H46" s="1956"/>
      <c r="I46" s="1956"/>
      <c r="J46" s="1956"/>
      <c r="K46" s="1956"/>
      <c r="L46" s="2045"/>
      <c r="M46" s="2045"/>
      <c r="N46" s="2045"/>
      <c r="O46" s="2045"/>
    </row>
    <row r="47" spans="1:30" ht="21.75" customHeight="1" x14ac:dyDescent="0.2">
      <c r="A47" s="372"/>
      <c r="B47" s="372"/>
      <c r="C47" s="372"/>
      <c r="D47" s="372"/>
      <c r="E47" s="372"/>
      <c r="F47" s="372"/>
      <c r="G47" s="372"/>
      <c r="H47" s="372"/>
      <c r="I47" s="372"/>
      <c r="J47" s="372"/>
      <c r="K47" s="372"/>
      <c r="L47" s="390"/>
      <c r="M47" s="390"/>
      <c r="N47" s="390"/>
    </row>
    <row r="48" spans="1:30" ht="21.75" customHeight="1" x14ac:dyDescent="0.2">
      <c r="A48" s="391"/>
      <c r="B48" s="391"/>
      <c r="C48" s="391"/>
      <c r="D48" s="391"/>
      <c r="E48" s="391"/>
      <c r="F48" s="391"/>
      <c r="G48" s="391"/>
      <c r="H48" s="391"/>
      <c r="I48" s="391"/>
      <c r="J48" s="391"/>
      <c r="K48" s="392"/>
    </row>
    <row r="49" spans="1:24" ht="21.75" customHeight="1" x14ac:dyDescent="0.2">
      <c r="A49" s="425" t="s">
        <v>138</v>
      </c>
      <c r="B49" s="425"/>
      <c r="C49" s="425"/>
      <c r="D49" s="425"/>
      <c r="E49" s="425"/>
      <c r="F49" s="425"/>
      <c r="G49" s="425"/>
      <c r="H49" s="425"/>
      <c r="I49" s="425"/>
      <c r="J49" s="425"/>
      <c r="K49" s="425"/>
      <c r="L49" s="425"/>
      <c r="M49" s="425"/>
      <c r="N49" s="425"/>
      <c r="O49" s="425"/>
    </row>
    <row r="50" spans="1:24" ht="21.75" customHeight="1" x14ac:dyDescent="0.2">
      <c r="A50" s="1956"/>
      <c r="B50" s="1956"/>
      <c r="C50" s="1956"/>
      <c r="D50" s="1956"/>
      <c r="E50" s="1956"/>
      <c r="F50" s="1956"/>
      <c r="G50" s="1956"/>
      <c r="H50" s="1956"/>
      <c r="I50" s="1956"/>
      <c r="J50" s="1956"/>
      <c r="K50" s="1956"/>
      <c r="L50" s="2049"/>
      <c r="M50" s="2049"/>
      <c r="N50" s="2049"/>
      <c r="O50" s="2049"/>
    </row>
    <row r="51" spans="1:24" ht="21.75" customHeight="1" x14ac:dyDescent="0.2">
      <c r="A51" s="1956"/>
      <c r="B51" s="1956"/>
      <c r="C51" s="1956"/>
      <c r="D51" s="1956"/>
      <c r="E51" s="1956"/>
      <c r="F51" s="1956"/>
      <c r="G51" s="1956"/>
      <c r="H51" s="1956"/>
      <c r="I51" s="1956"/>
      <c r="J51" s="1956"/>
      <c r="K51" s="1956"/>
      <c r="L51" s="2049"/>
      <c r="M51" s="2049"/>
      <c r="N51" s="2049"/>
      <c r="O51" s="2049"/>
    </row>
    <row r="52" spans="1:24" x14ac:dyDescent="0.2">
      <c r="A52" s="1956"/>
      <c r="B52" s="1956"/>
      <c r="C52" s="1956"/>
      <c r="D52" s="1956"/>
      <c r="E52" s="1956"/>
      <c r="F52" s="1956"/>
      <c r="G52" s="1956"/>
      <c r="H52" s="1956"/>
      <c r="I52" s="1956"/>
      <c r="J52" s="1956"/>
      <c r="K52" s="1956"/>
      <c r="L52" s="2049"/>
      <c r="M52" s="2049"/>
      <c r="N52" s="2049"/>
      <c r="O52" s="2049"/>
    </row>
    <row r="53" spans="1:24" x14ac:dyDescent="0.2">
      <c r="A53" s="1956"/>
      <c r="B53" s="1956"/>
      <c r="C53" s="1956"/>
      <c r="D53" s="1956"/>
      <c r="E53" s="1956"/>
      <c r="F53" s="1956"/>
      <c r="G53" s="1956"/>
      <c r="H53" s="1956"/>
      <c r="I53" s="1956"/>
      <c r="J53" s="1956"/>
      <c r="K53" s="1956"/>
      <c r="L53" s="2049"/>
      <c r="M53" s="2049"/>
      <c r="N53" s="2049"/>
      <c r="O53" s="2049"/>
    </row>
    <row r="54" spans="1:24" s="395" customFormat="1" ht="22.5" customHeight="1" x14ac:dyDescent="0.25">
      <c r="A54" s="1956"/>
      <c r="B54" s="1956"/>
      <c r="C54" s="1956"/>
      <c r="D54" s="1956"/>
      <c r="E54" s="1956"/>
      <c r="F54" s="1956"/>
      <c r="G54" s="1956"/>
      <c r="H54" s="1956"/>
      <c r="I54" s="1956"/>
      <c r="J54" s="1956"/>
      <c r="K54" s="1956"/>
      <c r="L54" s="2049"/>
      <c r="M54" s="2049"/>
      <c r="N54" s="2049"/>
      <c r="O54" s="2049"/>
    </row>
    <row r="55" spans="1:24" ht="23.25" customHeight="1" x14ac:dyDescent="0.2">
      <c r="A55" s="1956"/>
      <c r="B55" s="1956"/>
      <c r="C55" s="1956"/>
      <c r="D55" s="1956"/>
      <c r="E55" s="1956"/>
      <c r="F55" s="1956"/>
      <c r="G55" s="1956"/>
      <c r="H55" s="1956"/>
      <c r="I55" s="1956"/>
      <c r="J55" s="1956"/>
      <c r="K55" s="1956"/>
      <c r="L55" s="2049"/>
      <c r="M55" s="2049"/>
      <c r="N55" s="2049"/>
      <c r="O55" s="2049"/>
      <c r="X55" s="341"/>
    </row>
    <row r="56" spans="1:24" ht="23.25" customHeight="1" x14ac:dyDescent="0.2">
      <c r="A56" s="393"/>
      <c r="B56" s="393"/>
      <c r="C56" s="393"/>
      <c r="D56" s="393"/>
      <c r="E56" s="393"/>
      <c r="F56" s="393"/>
      <c r="G56" s="393"/>
      <c r="H56" s="393"/>
      <c r="I56" s="393"/>
      <c r="J56" s="393"/>
      <c r="K56" s="394"/>
      <c r="X56" s="341"/>
    </row>
    <row r="57" spans="1:24" ht="23.25" customHeight="1" x14ac:dyDescent="0.2">
      <c r="A57" s="2044"/>
      <c r="B57" s="2044"/>
      <c r="C57" s="2044"/>
      <c r="D57" s="2044"/>
      <c r="E57" s="2044"/>
      <c r="F57" s="2044"/>
      <c r="G57" s="2044"/>
      <c r="H57" s="2044"/>
      <c r="I57" s="2044"/>
      <c r="J57" s="2044"/>
      <c r="K57" s="2044"/>
      <c r="X57" s="341"/>
    </row>
    <row r="58" spans="1:24" ht="23.25" customHeight="1" x14ac:dyDescent="0.2">
      <c r="X58" s="341"/>
    </row>
    <row r="59" spans="1:24" ht="23.25" customHeight="1" x14ac:dyDescent="0.2">
      <c r="X59" s="341"/>
    </row>
    <row r="60" spans="1:24" ht="23.25" customHeight="1" x14ac:dyDescent="0.2"/>
  </sheetData>
  <sheetProtection algorithmName="SHA-512" hashValue="oCE9BV/mX0UP4vTTt6ygaq33i1IV8lb51VFOBTw2o2vyKyhHRQgYqKajI5+ZIz6TPqg5sBTRajJPtzG8NYAecQ==" saltValue="iY36BJDrr5YzsuA+MXzjoQ==" spinCount="100000" sheet="1" objects="1" scenarios="1" formatCells="0" formatColumns="0" formatRows="0"/>
  <mergeCells count="15">
    <mergeCell ref="A28:O28"/>
    <mergeCell ref="A29:K29"/>
    <mergeCell ref="A19:O19"/>
    <mergeCell ref="A6:O10"/>
    <mergeCell ref="A1:P1"/>
    <mergeCell ref="A13:O17"/>
    <mergeCell ref="A20:O24"/>
    <mergeCell ref="A5:K5"/>
    <mergeCell ref="A12:O12"/>
    <mergeCell ref="A57:K57"/>
    <mergeCell ref="A41:O46"/>
    <mergeCell ref="A40:O40"/>
    <mergeCell ref="A50:O55"/>
    <mergeCell ref="P33:AD33"/>
    <mergeCell ref="A33:O38"/>
  </mergeCells>
  <phoneticPr fontId="29" type="noConversion"/>
  <dataValidations count="2">
    <dataValidation type="list" allowBlank="1" showInputMessage="1" showErrorMessage="1" sqref="B31:B32 H31:H32">
      <formula1>"Select, A1, A2, B1, B2, C"</formula1>
    </dataValidation>
    <dataValidation type="list" allowBlank="1" showInputMessage="1" showErrorMessage="1" sqref="E31:E32">
      <formula1>"Select, Yes, No"</formula1>
    </dataValidation>
  </dataValidations>
  <printOptions horizontalCentered="1" verticalCentered="1"/>
  <pageMargins left="0.23622047244094491" right="0.23622047244094491" top="0.74803149606299213" bottom="0.74803149606299213" header="0.31496062992125984" footer="0.31496062992125984"/>
  <pageSetup paperSize="9" scale="65" fitToHeight="0" orientation="landscape" cellComments="asDisplayed" r:id="rId1"/>
  <headerFooter>
    <oddFooter>&amp;L&amp;9&amp;A&amp;R&amp;9&amp;P</oddFooter>
  </headerFooter>
  <rowBreaks count="1" manualBreakCount="1">
    <brk id="25"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59999389629810485"/>
  </sheetPr>
  <dimension ref="A1:S35"/>
  <sheetViews>
    <sheetView view="pageBreakPreview" zoomScale="60" zoomScaleNormal="70" zoomScalePageLayoutView="55" workbookViewId="0">
      <selection activeCell="A2" sqref="A2"/>
    </sheetView>
  </sheetViews>
  <sheetFormatPr defaultColWidth="9.140625" defaultRowHeight="12.75" x14ac:dyDescent="0.2"/>
  <cols>
    <col min="1" max="1" width="15.42578125" style="341" customWidth="1"/>
    <col min="2" max="2" width="30" style="341" customWidth="1"/>
    <col min="3" max="4" width="14.5703125" style="341" customWidth="1"/>
    <col min="5" max="5" width="25" style="341" customWidth="1"/>
    <col min="6" max="9" width="14.5703125" style="341" customWidth="1"/>
    <col min="10" max="10" width="58.42578125" style="415" hidden="1" customWidth="1"/>
    <col min="11" max="11" width="2.85546875" style="341" customWidth="1"/>
    <col min="12" max="12" width="10" style="341" customWidth="1"/>
    <col min="13" max="16384" width="9.140625" style="341"/>
  </cols>
  <sheetData>
    <row r="1" spans="1:19" s="486" customFormat="1" ht="42" customHeight="1" x14ac:dyDescent="0.4">
      <c r="A1" s="1930" t="str">
        <f>IF(CoverSheet!J13="","Progress Report","Progress Report with Disbursement Request")</f>
        <v>Progress Report with Disbursement Request</v>
      </c>
      <c r="B1" s="1930"/>
      <c r="C1" s="1930"/>
      <c r="D1" s="1930"/>
      <c r="E1" s="1930"/>
      <c r="F1" s="1930"/>
      <c r="G1" s="1930"/>
      <c r="H1" s="1930"/>
      <c r="I1" s="1930"/>
      <c r="J1" s="1930"/>
    </row>
    <row r="2" spans="1:19" x14ac:dyDescent="0.2">
      <c r="A2" s="310"/>
      <c r="B2" s="310"/>
      <c r="C2" s="310"/>
      <c r="D2" s="310"/>
      <c r="E2" s="310"/>
      <c r="F2" s="310"/>
      <c r="G2" s="310"/>
      <c r="H2" s="310"/>
      <c r="I2" s="310"/>
      <c r="J2" s="377"/>
    </row>
    <row r="3" spans="1:19" ht="37.5" customHeight="1" x14ac:dyDescent="0.2">
      <c r="A3" s="416" t="s">
        <v>986</v>
      </c>
      <c r="B3" s="396"/>
      <c r="C3" s="396"/>
      <c r="D3" s="397"/>
      <c r="E3" s="397"/>
      <c r="F3" s="397"/>
      <c r="G3" s="398"/>
      <c r="H3" s="398"/>
      <c r="I3" s="399"/>
      <c r="J3" s="400"/>
    </row>
    <row r="4" spans="1:19" ht="45" customHeight="1" x14ac:dyDescent="0.3">
      <c r="A4" s="401" t="s">
        <v>997</v>
      </c>
      <c r="B4" s="402"/>
      <c r="C4" s="403"/>
      <c r="D4" s="404"/>
      <c r="E4" s="404"/>
      <c r="F4" s="405"/>
      <c r="G4" s="404"/>
      <c r="H4" s="404"/>
      <c r="I4" s="406"/>
      <c r="J4" s="407"/>
    </row>
    <row r="5" spans="1:19" ht="1.5" customHeight="1" x14ac:dyDescent="0.25">
      <c r="A5" s="408"/>
      <c r="B5" s="408"/>
      <c r="C5" s="408"/>
      <c r="D5" s="409"/>
      <c r="E5" s="409"/>
      <c r="F5" s="409"/>
      <c r="G5" s="409"/>
      <c r="H5" s="409"/>
      <c r="I5" s="409"/>
      <c r="J5" s="410"/>
      <c r="K5" s="347"/>
    </row>
    <row r="6" spans="1:19" ht="69" customHeight="1" x14ac:dyDescent="0.2">
      <c r="A6" s="2088" t="s">
        <v>996</v>
      </c>
      <c r="B6" s="2089"/>
      <c r="C6" s="2089"/>
      <c r="D6" s="2089"/>
      <c r="E6" s="2089"/>
      <c r="F6" s="2089"/>
      <c r="G6" s="2089"/>
      <c r="H6" s="2089"/>
      <c r="I6" s="2089"/>
      <c r="J6" s="2089"/>
      <c r="K6" s="411"/>
    </row>
    <row r="7" spans="1:19" ht="9.75" customHeight="1" thickBot="1" x14ac:dyDescent="0.25">
      <c r="A7" s="399"/>
      <c r="B7" s="399"/>
      <c r="C7" s="399"/>
      <c r="D7" s="399"/>
      <c r="E7" s="399"/>
      <c r="F7" s="399"/>
      <c r="G7" s="399"/>
      <c r="H7" s="399"/>
      <c r="I7" s="399"/>
      <c r="J7" s="412"/>
    </row>
    <row r="8" spans="1:19" ht="45" customHeight="1" thickBot="1" x14ac:dyDescent="0.25">
      <c r="A8" s="2082" t="s">
        <v>250</v>
      </c>
      <c r="B8" s="1809"/>
      <c r="C8" s="2082" t="s">
        <v>0</v>
      </c>
      <c r="D8" s="2082"/>
      <c r="E8" s="2082"/>
      <c r="F8" s="2082" t="s">
        <v>1</v>
      </c>
      <c r="G8" s="2082"/>
      <c r="H8" s="2082"/>
      <c r="I8" s="2082"/>
      <c r="J8" s="832" t="s">
        <v>1169</v>
      </c>
      <c r="K8" s="342"/>
      <c r="Q8" s="324"/>
      <c r="R8" s="324"/>
      <c r="S8" s="324"/>
    </row>
    <row r="9" spans="1:19" ht="76.5" customHeight="1" x14ac:dyDescent="0.2">
      <c r="A9" s="2072" t="s">
        <v>120</v>
      </c>
      <c r="B9" s="2073"/>
      <c r="C9" s="2085"/>
      <c r="D9" s="2086"/>
      <c r="E9" s="2087"/>
      <c r="F9" s="2085"/>
      <c r="G9" s="2086"/>
      <c r="H9" s="2086"/>
      <c r="I9" s="2087"/>
      <c r="J9" s="833"/>
    </row>
    <row r="10" spans="1:19" ht="76.5" customHeight="1" x14ac:dyDescent="0.2">
      <c r="A10" s="2072" t="s">
        <v>120</v>
      </c>
      <c r="B10" s="2073"/>
      <c r="C10" s="2074"/>
      <c r="D10" s="1587"/>
      <c r="E10" s="2075"/>
      <c r="F10" s="2074"/>
      <c r="G10" s="1587"/>
      <c r="H10" s="1587"/>
      <c r="I10" s="2075"/>
      <c r="J10" s="833"/>
    </row>
    <row r="11" spans="1:19" ht="76.5" customHeight="1" x14ac:dyDescent="0.2">
      <c r="A11" s="2072" t="s">
        <v>120</v>
      </c>
      <c r="B11" s="2073"/>
      <c r="C11" s="2074"/>
      <c r="D11" s="1587"/>
      <c r="E11" s="2075"/>
      <c r="F11" s="2074"/>
      <c r="G11" s="1587"/>
      <c r="H11" s="1587"/>
      <c r="I11" s="2075"/>
      <c r="J11" s="834"/>
      <c r="K11" s="342"/>
    </row>
    <row r="12" spans="1:19" ht="76.5" customHeight="1" x14ac:dyDescent="0.2">
      <c r="A12" s="2072" t="s">
        <v>120</v>
      </c>
      <c r="B12" s="2073"/>
      <c r="C12" s="2074"/>
      <c r="D12" s="1587"/>
      <c r="E12" s="2075"/>
      <c r="F12" s="2074"/>
      <c r="G12" s="1587"/>
      <c r="H12" s="1587"/>
      <c r="I12" s="2075"/>
      <c r="J12" s="834"/>
      <c r="K12" s="342"/>
    </row>
    <row r="13" spans="1:19" ht="76.5" customHeight="1" x14ac:dyDescent="0.2">
      <c r="A13" s="2072" t="s">
        <v>120</v>
      </c>
      <c r="B13" s="2073"/>
      <c r="C13" s="2074"/>
      <c r="D13" s="1587"/>
      <c r="E13" s="2075"/>
      <c r="F13" s="2074"/>
      <c r="G13" s="1587"/>
      <c r="H13" s="1587"/>
      <c r="I13" s="2075"/>
      <c r="J13" s="834"/>
    </row>
    <row r="14" spans="1:19" ht="76.5" customHeight="1" x14ac:dyDescent="0.2">
      <c r="A14" s="2072" t="s">
        <v>120</v>
      </c>
      <c r="B14" s="2073"/>
      <c r="C14" s="2074"/>
      <c r="D14" s="1587"/>
      <c r="E14" s="2075"/>
      <c r="F14" s="2074"/>
      <c r="G14" s="1587"/>
      <c r="H14" s="1587"/>
      <c r="I14" s="2075"/>
      <c r="J14" s="834"/>
    </row>
    <row r="15" spans="1:19" ht="76.5" customHeight="1" x14ac:dyDescent="0.2">
      <c r="A15" s="2072" t="s">
        <v>120</v>
      </c>
      <c r="B15" s="2073"/>
      <c r="C15" s="2074"/>
      <c r="D15" s="1587"/>
      <c r="E15" s="2075"/>
      <c r="F15" s="2074"/>
      <c r="G15" s="1587"/>
      <c r="H15" s="1587"/>
      <c r="I15" s="2075"/>
      <c r="J15" s="834"/>
    </row>
    <row r="16" spans="1:19" ht="76.5" customHeight="1" x14ac:dyDescent="0.2">
      <c r="A16" s="2072" t="s">
        <v>120</v>
      </c>
      <c r="B16" s="2073"/>
      <c r="C16" s="2074"/>
      <c r="D16" s="1587"/>
      <c r="E16" s="2075"/>
      <c r="F16" s="2074"/>
      <c r="G16" s="1587"/>
      <c r="H16" s="1587"/>
      <c r="I16" s="2075"/>
      <c r="J16" s="834"/>
    </row>
    <row r="17" spans="1:10" ht="76.5" customHeight="1" x14ac:dyDescent="0.2">
      <c r="A17" s="2072" t="s">
        <v>120</v>
      </c>
      <c r="B17" s="2073"/>
      <c r="C17" s="2074"/>
      <c r="D17" s="1587"/>
      <c r="E17" s="2075"/>
      <c r="F17" s="2074"/>
      <c r="G17" s="1587"/>
      <c r="H17" s="1587"/>
      <c r="I17" s="2075"/>
      <c r="J17" s="834"/>
    </row>
    <row r="18" spans="1:10" ht="76.5" customHeight="1" x14ac:dyDescent="0.2">
      <c r="A18" s="2072" t="s">
        <v>120</v>
      </c>
      <c r="B18" s="2073"/>
      <c r="C18" s="2074"/>
      <c r="D18" s="1587"/>
      <c r="E18" s="2075"/>
      <c r="F18" s="2074"/>
      <c r="G18" s="1587"/>
      <c r="H18" s="1587"/>
      <c r="I18" s="2075"/>
      <c r="J18" s="834"/>
    </row>
    <row r="19" spans="1:10" ht="76.5" customHeight="1" x14ac:dyDescent="0.2">
      <c r="A19" s="2072" t="s">
        <v>120</v>
      </c>
      <c r="B19" s="2073"/>
      <c r="C19" s="2079"/>
      <c r="D19" s="2080"/>
      <c r="E19" s="2081"/>
      <c r="F19" s="2074"/>
      <c r="G19" s="1587"/>
      <c r="H19" s="1587"/>
      <c r="I19" s="2075"/>
      <c r="J19" s="834"/>
    </row>
    <row r="20" spans="1:10" ht="76.5" customHeight="1" x14ac:dyDescent="0.2">
      <c r="A20" s="2072" t="s">
        <v>120</v>
      </c>
      <c r="B20" s="2073"/>
      <c r="C20" s="2074"/>
      <c r="D20" s="1587"/>
      <c r="E20" s="2075"/>
      <c r="F20" s="2074"/>
      <c r="G20" s="1587"/>
      <c r="H20" s="1587"/>
      <c r="I20" s="2075"/>
      <c r="J20" s="834"/>
    </row>
    <row r="21" spans="1:10" ht="76.5" customHeight="1" x14ac:dyDescent="0.2">
      <c r="A21" s="2072" t="s">
        <v>120</v>
      </c>
      <c r="B21" s="2073"/>
      <c r="C21" s="2074"/>
      <c r="D21" s="1587"/>
      <c r="E21" s="2075"/>
      <c r="F21" s="2074"/>
      <c r="G21" s="1587"/>
      <c r="H21" s="1587"/>
      <c r="I21" s="2075"/>
      <c r="J21" s="834"/>
    </row>
    <row r="22" spans="1:10" ht="76.5" customHeight="1" thickBot="1" x14ac:dyDescent="0.25">
      <c r="A22" s="2083" t="s">
        <v>120</v>
      </c>
      <c r="B22" s="2084"/>
      <c r="C22" s="2076"/>
      <c r="D22" s="2077"/>
      <c r="E22" s="2078"/>
      <c r="F22" s="2076"/>
      <c r="G22" s="2077"/>
      <c r="H22" s="2077"/>
      <c r="I22" s="2078"/>
      <c r="J22" s="835"/>
    </row>
    <row r="23" spans="1:10" x14ac:dyDescent="0.2">
      <c r="J23" s="413"/>
    </row>
    <row r="24" spans="1:10" x14ac:dyDescent="0.2">
      <c r="J24" s="413"/>
    </row>
    <row r="25" spans="1:10" hidden="1" x14ac:dyDescent="0.2">
      <c r="A25" s="414" t="s">
        <v>120</v>
      </c>
      <c r="J25" s="413"/>
    </row>
    <row r="26" spans="1:10" hidden="1" x14ac:dyDescent="0.2">
      <c r="A26" s="414" t="s">
        <v>8</v>
      </c>
      <c r="J26" s="413"/>
    </row>
    <row r="27" spans="1:10" hidden="1" x14ac:dyDescent="0.2">
      <c r="A27" s="414" t="s">
        <v>9</v>
      </c>
      <c r="J27" s="413"/>
    </row>
    <row r="28" spans="1:10" hidden="1" x14ac:dyDescent="0.2">
      <c r="J28" s="413"/>
    </row>
    <row r="29" spans="1:10" hidden="1" x14ac:dyDescent="0.2">
      <c r="A29" s="414" t="s">
        <v>120</v>
      </c>
      <c r="J29" s="413"/>
    </row>
    <row r="30" spans="1:10" hidden="1" x14ac:dyDescent="0.2">
      <c r="A30" s="414" t="s">
        <v>10</v>
      </c>
    </row>
    <row r="31" spans="1:10" hidden="1" x14ac:dyDescent="0.2">
      <c r="A31" s="414" t="s">
        <v>11</v>
      </c>
    </row>
    <row r="32" spans="1:10" hidden="1" x14ac:dyDescent="0.2">
      <c r="A32" s="414" t="s">
        <v>12</v>
      </c>
    </row>
    <row r="33" spans="1:1" hidden="1" x14ac:dyDescent="0.2">
      <c r="A33" s="414" t="s">
        <v>13</v>
      </c>
    </row>
    <row r="34" spans="1:1" hidden="1" x14ac:dyDescent="0.2">
      <c r="A34" s="414" t="s">
        <v>14</v>
      </c>
    </row>
    <row r="35" spans="1:1" hidden="1" x14ac:dyDescent="0.2"/>
  </sheetData>
  <sheetProtection algorithmName="SHA-512" hashValue="3gr3gywRzew3zj/Pzc5ZsLgyMra3eKSZcJ1yxPXVkhRrMO93BnPDlFPE48KH82Us22lDrh/Hr8CdNQNtb/T0fg==" saltValue="Mu4UZ4jzgzXNH1MqMAC1pw==" spinCount="100000" sheet="1" objects="1" scenarios="1" formatCells="0" formatColumns="0" formatRows="0"/>
  <mergeCells count="47">
    <mergeCell ref="A1:J1"/>
    <mergeCell ref="A22:B22"/>
    <mergeCell ref="A20:B20"/>
    <mergeCell ref="C9:E9"/>
    <mergeCell ref="A21:B21"/>
    <mergeCell ref="C13:E13"/>
    <mergeCell ref="A19:B19"/>
    <mergeCell ref="C11:E11"/>
    <mergeCell ref="F11:I11"/>
    <mergeCell ref="F14:I14"/>
    <mergeCell ref="F12:I12"/>
    <mergeCell ref="A6:J6"/>
    <mergeCell ref="F8:I8"/>
    <mergeCell ref="F13:I13"/>
    <mergeCell ref="A8:B8"/>
    <mergeCell ref="F9:I9"/>
    <mergeCell ref="C10:E10"/>
    <mergeCell ref="F10:I10"/>
    <mergeCell ref="A9:B9"/>
    <mergeCell ref="C12:E12"/>
    <mergeCell ref="C8:E8"/>
    <mergeCell ref="A12:B12"/>
    <mergeCell ref="A13:B13"/>
    <mergeCell ref="A10:B10"/>
    <mergeCell ref="A11:B11"/>
    <mergeCell ref="C22:E22"/>
    <mergeCell ref="F22:I22"/>
    <mergeCell ref="C21:E21"/>
    <mergeCell ref="F21:I21"/>
    <mergeCell ref="F19:I19"/>
    <mergeCell ref="F20:I20"/>
    <mergeCell ref="C19:E19"/>
    <mergeCell ref="C20:E20"/>
    <mergeCell ref="A17:B17"/>
    <mergeCell ref="A18:B18"/>
    <mergeCell ref="C14:E14"/>
    <mergeCell ref="F15:I15"/>
    <mergeCell ref="F16:I16"/>
    <mergeCell ref="A14:B14"/>
    <mergeCell ref="A15:B15"/>
    <mergeCell ref="A16:B16"/>
    <mergeCell ref="F17:I17"/>
    <mergeCell ref="F18:I18"/>
    <mergeCell ref="C15:E15"/>
    <mergeCell ref="C16:E16"/>
    <mergeCell ref="C17:E17"/>
    <mergeCell ref="C18:E18"/>
  </mergeCells>
  <phoneticPr fontId="29" type="noConversion"/>
  <dataValidations count="1">
    <dataValidation type="list" allowBlank="1" showInputMessage="1" showErrorMessage="1" sqref="A9:B22">
      <formula1>$A$29:$A$34</formula1>
    </dataValidation>
  </dataValidations>
  <printOptions horizontalCentered="1" verticalCentered="1"/>
  <pageMargins left="0.23622047244094491" right="0.23622047244094491" top="0.74803149606299213" bottom="0.74803149606299213" header="0.31496062992125984" footer="0.31496062992125984"/>
  <pageSetup paperSize="9" scale="46" orientation="portrait" cellComments="asDisplayed" r:id="rId1"/>
  <headerFooter>
    <oddFooter>&amp;L&amp;9&amp;A&amp;R&amp;9&amp;P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sheetPr>
  <dimension ref="A1:L403"/>
  <sheetViews>
    <sheetView showGridLines="0" topLeftCell="A13" zoomScale="85" zoomScaleNormal="85" workbookViewId="0">
      <selection activeCell="G16" sqref="G16"/>
    </sheetView>
  </sheetViews>
  <sheetFormatPr defaultColWidth="9.140625" defaultRowHeight="12.75" x14ac:dyDescent="0.2"/>
  <cols>
    <col min="1" max="1" width="47.42578125" style="340" customWidth="1"/>
    <col min="2" max="2" width="48.7109375" style="340" customWidth="1"/>
    <col min="3" max="5" width="21.140625" style="340" customWidth="1"/>
    <col min="6" max="6" width="29.7109375" style="340" customWidth="1"/>
    <col min="7" max="7" width="64.85546875" style="340" customWidth="1"/>
    <col min="8" max="8" width="19.5703125" style="340" customWidth="1"/>
    <col min="9" max="9" width="23.7109375" style="340" customWidth="1"/>
    <col min="10" max="11" width="19.85546875" style="340" customWidth="1"/>
    <col min="12" max="12" width="17" style="434" customWidth="1"/>
    <col min="13" max="16384" width="9.140625" style="434"/>
  </cols>
  <sheetData>
    <row r="1" spans="1:12" s="340" customFormat="1" ht="45.75" customHeight="1" x14ac:dyDescent="0.2">
      <c r="A1" s="2090" t="str">
        <f>IF(CoverSheet!J13="","Progress Report","Progress Report with Disbursement Request")</f>
        <v>Progress Report with Disbursement Request</v>
      </c>
      <c r="B1" s="2090"/>
      <c r="C1" s="2090"/>
      <c r="D1" s="2090"/>
      <c r="E1" s="2090"/>
      <c r="F1" s="2090"/>
      <c r="G1" s="2090"/>
    </row>
    <row r="2" spans="1:12" s="421" customFormat="1" ht="39.75" customHeight="1" thickBot="1" x14ac:dyDescent="0.25">
      <c r="A2" s="2091" t="s">
        <v>1160</v>
      </c>
      <c r="B2" s="2091"/>
      <c r="C2" s="2091"/>
      <c r="D2" s="2091"/>
      <c r="E2" s="2091"/>
      <c r="F2" s="2091"/>
      <c r="G2" s="2091"/>
    </row>
    <row r="3" spans="1:12" s="340" customFormat="1" ht="22.5" customHeight="1" x14ac:dyDescent="0.2">
      <c r="D3" s="2094" t="str">
        <f>CoverSheet!F10</f>
        <v>Period of Financial Reporting</v>
      </c>
      <c r="E3" s="1789"/>
      <c r="F3" s="1263" t="str">
        <f>'PR Cash Reconciliation_2A,B,C,D'!E2</f>
        <v>Beginning Date:</v>
      </c>
      <c r="G3" s="1547">
        <f>CoverSheet!J10</f>
        <v>42552</v>
      </c>
      <c r="H3" s="1255" t="str">
        <f>'PR Cash Reconciliation_2A,B,C,D'!G2</f>
        <v>End Date:</v>
      </c>
      <c r="I3" s="1549">
        <f>CoverSheet!L10</f>
        <v>42735</v>
      </c>
    </row>
    <row r="4" spans="1:12" s="340" customFormat="1" ht="33" customHeight="1" thickBot="1" x14ac:dyDescent="0.25">
      <c r="D4" s="2095" t="s">
        <v>1287</v>
      </c>
      <c r="E4" s="1791"/>
      <c r="F4" s="1264" t="str">
        <f>'PR Cash Reconciliation_2A,B,C,D'!E3</f>
        <v>Beginning Date:</v>
      </c>
      <c r="G4" s="1548">
        <f>CoverSheet!D10</f>
        <v>42552</v>
      </c>
      <c r="H4" s="1251" t="str">
        <f>'PR Cash Reconciliation_2A,B,C,D'!G3</f>
        <v>End Date:</v>
      </c>
      <c r="I4" s="1550">
        <f>CoverSheet!L10</f>
        <v>42735</v>
      </c>
    </row>
    <row r="5" spans="1:12" s="340" customFormat="1" x14ac:dyDescent="0.2">
      <c r="G5" s="491"/>
    </row>
    <row r="6" spans="1:12" s="520" customFormat="1" ht="24" customHeight="1" x14ac:dyDescent="0.2">
      <c r="A6" s="487" t="s">
        <v>1128</v>
      </c>
      <c r="B6" s="490"/>
      <c r="C6" s="490"/>
      <c r="D6" s="487"/>
      <c r="E6" s="490"/>
      <c r="F6" s="490"/>
      <c r="G6" s="490"/>
      <c r="H6" s="499"/>
      <c r="I6" s="490"/>
      <c r="J6" s="490"/>
      <c r="K6" s="490"/>
      <c r="L6" s="490"/>
    </row>
    <row r="7" spans="1:12" s="520" customFormat="1" ht="21.75" customHeight="1" thickBot="1" x14ac:dyDescent="0.25">
      <c r="A7" s="499"/>
      <c r="B7" s="2102" t="s">
        <v>28</v>
      </c>
      <c r="C7" s="2100"/>
      <c r="D7" s="2100"/>
      <c r="E7" s="2100"/>
      <c r="F7" s="2100"/>
      <c r="G7" s="865"/>
      <c r="H7" s="499"/>
      <c r="I7" s="2100" t="s">
        <v>1025</v>
      </c>
      <c r="J7" s="2100"/>
      <c r="K7" s="2100"/>
      <c r="L7" s="2100"/>
    </row>
    <row r="8" spans="1:12" s="523" customFormat="1" ht="75.75" customHeight="1" x14ac:dyDescent="0.2">
      <c r="A8" s="2101" t="s">
        <v>342</v>
      </c>
      <c r="B8" s="2101"/>
      <c r="C8" s="859" t="s">
        <v>112</v>
      </c>
      <c r="D8" s="859" t="s">
        <v>1023</v>
      </c>
      <c r="E8" s="858" t="s">
        <v>337</v>
      </c>
      <c r="F8" s="860" t="s">
        <v>338</v>
      </c>
      <c r="G8" s="864" t="s">
        <v>1083</v>
      </c>
      <c r="H8" s="568"/>
      <c r="I8" s="866" t="s">
        <v>30</v>
      </c>
      <c r="J8" s="859" t="s">
        <v>1026</v>
      </c>
      <c r="K8" s="859" t="s">
        <v>1027</v>
      </c>
      <c r="L8" s="1366" t="s">
        <v>338</v>
      </c>
    </row>
    <row r="9" spans="1:12" s="520" customFormat="1" ht="224.25" customHeight="1" x14ac:dyDescent="0.2">
      <c r="A9" s="2092" t="s">
        <v>343</v>
      </c>
      <c r="B9" s="2093"/>
      <c r="C9" s="1371">
        <v>1566343.4167951618</v>
      </c>
      <c r="D9" s="1372">
        <v>1371968.4179088222</v>
      </c>
      <c r="E9" s="1376">
        <f>C9-D9</f>
        <v>194374.9988863396</v>
      </c>
      <c r="F9" s="862">
        <f>IF(AND(C9=0,D9=0),"N/A",IF(AND(C9=0,D9&lt;&gt;0),"Not Budgeted",D9/C9))</f>
        <v>0.87590524734094188</v>
      </c>
      <c r="G9" s="863" t="s">
        <v>1540</v>
      </c>
      <c r="H9" s="569"/>
      <c r="I9" s="1374">
        <v>1566343.4167951618</v>
      </c>
      <c r="J9" s="1372">
        <v>1371968.4179088222</v>
      </c>
      <c r="K9" s="1380">
        <f>I9-J9</f>
        <v>194374.9988863396</v>
      </c>
      <c r="L9" s="867">
        <f>IF(AND(I9=0,J9=0),"N/A",IF(AND(I9=0,J9&lt;&gt;0),"Not Budgeted",J9/I9))</f>
        <v>0.87590524734094188</v>
      </c>
    </row>
    <row r="10" spans="1:12" s="520" customFormat="1" ht="181.5" customHeight="1" x14ac:dyDescent="0.2">
      <c r="A10" s="2092" t="s">
        <v>344</v>
      </c>
      <c r="B10" s="2093"/>
      <c r="C10" s="1369">
        <v>187645.08890770533</v>
      </c>
      <c r="D10" s="1369">
        <v>112244.54418250188</v>
      </c>
      <c r="E10" s="1377">
        <f t="shared" ref="E10:E17" si="0">C10-D10</f>
        <v>75400.54472520345</v>
      </c>
      <c r="F10" s="521">
        <f t="shared" ref="F10:F21" si="1">IF(AND(C10=0,D10=0),"N/A",IF(AND(C10=0,D10&lt;&gt;0),"Not Budgeted",D10/C10))</f>
        <v>0.59817469690192748</v>
      </c>
      <c r="G10" s="839" t="s">
        <v>1551</v>
      </c>
      <c r="H10" s="569"/>
      <c r="I10" s="1374">
        <v>187645.08890770527</v>
      </c>
      <c r="J10" s="1369">
        <v>111420.73052072161</v>
      </c>
      <c r="K10" s="1377">
        <f t="shared" ref="K10:K17" si="2">I10-J10</f>
        <v>76224.358386983658</v>
      </c>
      <c r="L10" s="867">
        <f t="shared" ref="L10:L21" si="3">IF(AND(I10=0,J10=0),"N/A",IF(AND(I10=0,J10&lt;&gt;0),"Not Budgeted",J10/I10))</f>
        <v>0.59378442126734676</v>
      </c>
    </row>
    <row r="11" spans="1:12" s="520" customFormat="1" ht="187.5" customHeight="1" x14ac:dyDescent="0.2">
      <c r="A11" s="2092" t="s">
        <v>345</v>
      </c>
      <c r="B11" s="2093"/>
      <c r="C11" s="1369">
        <v>216289.56578492804</v>
      </c>
      <c r="D11" s="1369">
        <v>32773.5307700743</v>
      </c>
      <c r="E11" s="1377">
        <f t="shared" si="0"/>
        <v>183516.03501485375</v>
      </c>
      <c r="F11" s="521">
        <f t="shared" si="1"/>
        <v>0.1515261758057406</v>
      </c>
      <c r="G11" s="839" t="s">
        <v>1541</v>
      </c>
      <c r="H11" s="570"/>
      <c r="I11" s="1374">
        <v>216289.56578492801</v>
      </c>
      <c r="J11" s="1369">
        <v>32773.5307700743</v>
      </c>
      <c r="K11" s="1377">
        <f t="shared" si="2"/>
        <v>183516.0350148537</v>
      </c>
      <c r="L11" s="867">
        <f t="shared" si="3"/>
        <v>0.1515261758057406</v>
      </c>
    </row>
    <row r="12" spans="1:12" s="520" customFormat="1" ht="72" customHeight="1" x14ac:dyDescent="0.2">
      <c r="A12" s="2092" t="s">
        <v>346</v>
      </c>
      <c r="B12" s="2093"/>
      <c r="C12" s="1369">
        <v>826432.57958189235</v>
      </c>
      <c r="D12" s="1369">
        <v>598957.22676928481</v>
      </c>
      <c r="E12" s="1377">
        <f t="shared" si="0"/>
        <v>227475.35281260754</v>
      </c>
      <c r="F12" s="521">
        <f t="shared" si="1"/>
        <v>0.72475025981225039</v>
      </c>
      <c r="G12" s="839" t="s">
        <v>1550</v>
      </c>
      <c r="H12" s="570"/>
      <c r="I12" s="1374">
        <v>826432.57958189235</v>
      </c>
      <c r="J12" s="1369">
        <v>598882.30611037591</v>
      </c>
      <c r="K12" s="1377">
        <f t="shared" si="2"/>
        <v>227550.27347151644</v>
      </c>
      <c r="L12" s="867">
        <f t="shared" si="3"/>
        <v>0.72465960431201981</v>
      </c>
    </row>
    <row r="13" spans="1:12" s="520" customFormat="1" ht="150" customHeight="1" x14ac:dyDescent="0.2">
      <c r="A13" s="2092" t="s">
        <v>347</v>
      </c>
      <c r="B13" s="2093"/>
      <c r="C13" s="1369">
        <v>527948.99029898539</v>
      </c>
      <c r="D13" s="1369">
        <v>201750.46255182242</v>
      </c>
      <c r="E13" s="1377">
        <f t="shared" si="0"/>
        <v>326198.52774716297</v>
      </c>
      <c r="F13" s="521">
        <f t="shared" si="1"/>
        <v>0.38214006704997794</v>
      </c>
      <c r="G13" s="839" t="s">
        <v>1543</v>
      </c>
      <c r="H13" s="569"/>
      <c r="I13" s="1374">
        <v>527948.99029898527</v>
      </c>
      <c r="J13" s="1369">
        <v>201750.46255182242</v>
      </c>
      <c r="K13" s="1377">
        <f t="shared" si="2"/>
        <v>326198.52774716285</v>
      </c>
      <c r="L13" s="867">
        <f t="shared" si="3"/>
        <v>0.38214006704997799</v>
      </c>
    </row>
    <row r="14" spans="1:12" s="520" customFormat="1" ht="152.25" customHeight="1" x14ac:dyDescent="0.2">
      <c r="A14" s="2092" t="s">
        <v>348</v>
      </c>
      <c r="B14" s="2093"/>
      <c r="C14" s="1369">
        <v>736042.18599126581</v>
      </c>
      <c r="D14" s="1369">
        <v>0</v>
      </c>
      <c r="E14" s="1377">
        <f t="shared" si="0"/>
        <v>736042.18599126581</v>
      </c>
      <c r="F14" s="521">
        <f t="shared" si="1"/>
        <v>0</v>
      </c>
      <c r="G14" s="839" t="s">
        <v>1544</v>
      </c>
      <c r="H14" s="569"/>
      <c r="I14" s="1374">
        <v>736042.18599126581</v>
      </c>
      <c r="J14" s="1369">
        <v>0</v>
      </c>
      <c r="K14" s="1377">
        <f t="shared" si="2"/>
        <v>736042.18599126581</v>
      </c>
      <c r="L14" s="867">
        <f t="shared" si="3"/>
        <v>0</v>
      </c>
    </row>
    <row r="15" spans="1:12" s="520" customFormat="1" ht="93.75" customHeight="1" x14ac:dyDescent="0.2">
      <c r="A15" s="2092" t="s">
        <v>349</v>
      </c>
      <c r="B15" s="2093"/>
      <c r="C15" s="1369">
        <v>142263.90907980438</v>
      </c>
      <c r="D15" s="1369">
        <v>49761.356278519394</v>
      </c>
      <c r="E15" s="1377">
        <f t="shared" si="0"/>
        <v>92502.552801284983</v>
      </c>
      <c r="F15" s="521">
        <f t="shared" si="1"/>
        <v>0.34978201147703075</v>
      </c>
      <c r="G15" s="839" t="s">
        <v>1545</v>
      </c>
      <c r="H15" s="569"/>
      <c r="I15" s="1374">
        <v>142263.90907980441</v>
      </c>
      <c r="J15" s="1369">
        <v>49761.356278519394</v>
      </c>
      <c r="K15" s="1377">
        <f t="shared" si="2"/>
        <v>92502.552801285012</v>
      </c>
      <c r="L15" s="867">
        <f t="shared" si="3"/>
        <v>0.3497820114770307</v>
      </c>
    </row>
    <row r="16" spans="1:12" s="520" customFormat="1" ht="111.75" customHeight="1" x14ac:dyDescent="0.2">
      <c r="A16" s="2092" t="s">
        <v>350</v>
      </c>
      <c r="B16" s="2093"/>
      <c r="C16" s="1369">
        <v>5176.9686706181201</v>
      </c>
      <c r="D16" s="1369">
        <v>1057.8812150521385</v>
      </c>
      <c r="E16" s="1377">
        <f t="shared" si="0"/>
        <v>4119.0874555659811</v>
      </c>
      <c r="F16" s="521">
        <f t="shared" si="1"/>
        <v>0.20434375449404246</v>
      </c>
      <c r="G16" s="839" t="s">
        <v>1555</v>
      </c>
      <c r="H16" s="570"/>
      <c r="I16" s="1374">
        <v>5176.9686706181201</v>
      </c>
      <c r="J16" s="1369">
        <v>896.50950428147303</v>
      </c>
      <c r="K16" s="1377">
        <f t="shared" si="2"/>
        <v>4280.4591663366473</v>
      </c>
      <c r="L16" s="867">
        <f t="shared" si="3"/>
        <v>0.17317267330003594</v>
      </c>
    </row>
    <row r="17" spans="1:12" s="520" customFormat="1" ht="135" customHeight="1" x14ac:dyDescent="0.2">
      <c r="A17" s="2092" t="s">
        <v>351</v>
      </c>
      <c r="B17" s="2093"/>
      <c r="C17" s="1369">
        <v>118208.31075359863</v>
      </c>
      <c r="D17" s="1369">
        <v>24283.016017824488</v>
      </c>
      <c r="E17" s="1378">
        <f t="shared" si="0"/>
        <v>93925.29473577415</v>
      </c>
      <c r="F17" s="521">
        <f t="shared" si="1"/>
        <v>0.20542562416310678</v>
      </c>
      <c r="G17" s="839" t="s">
        <v>1546</v>
      </c>
      <c r="H17" s="569"/>
      <c r="I17" s="1374">
        <v>118208.31075359861</v>
      </c>
      <c r="J17" s="1369">
        <v>24283.016017824488</v>
      </c>
      <c r="K17" s="1378">
        <f t="shared" si="2"/>
        <v>93925.294735774121</v>
      </c>
      <c r="L17" s="867">
        <f t="shared" si="3"/>
        <v>0.20542562416310683</v>
      </c>
    </row>
    <row r="18" spans="1:12" s="520" customFormat="1" ht="129" customHeight="1" x14ac:dyDescent="0.2">
      <c r="A18" s="2092" t="s">
        <v>352</v>
      </c>
      <c r="B18" s="2093"/>
      <c r="C18" s="1369">
        <v>32326.562235393736</v>
      </c>
      <c r="D18" s="1369">
        <v>13551.107640730208</v>
      </c>
      <c r="E18" s="1377">
        <f>C18-D18</f>
        <v>18775.454594663526</v>
      </c>
      <c r="F18" s="521">
        <f t="shared" si="1"/>
        <v>0.41919420760099751</v>
      </c>
      <c r="G18" s="839" t="s">
        <v>1547</v>
      </c>
      <c r="H18" s="569"/>
      <c r="I18" s="1374">
        <v>32326.562235393736</v>
      </c>
      <c r="J18" s="1369">
        <v>13551.107640730208</v>
      </c>
      <c r="K18" s="1377">
        <f>I18-J18</f>
        <v>18775.454594663526</v>
      </c>
      <c r="L18" s="867">
        <f t="shared" si="3"/>
        <v>0.41919420760099751</v>
      </c>
    </row>
    <row r="19" spans="1:12" s="520" customFormat="1" ht="353.25" customHeight="1" x14ac:dyDescent="0.2">
      <c r="A19" s="2092" t="s">
        <v>353</v>
      </c>
      <c r="B19" s="2093"/>
      <c r="C19" s="1369">
        <v>245088.07993261734</v>
      </c>
      <c r="D19" s="1369">
        <v>171135.08330285465</v>
      </c>
      <c r="E19" s="1377">
        <f>C19-D19</f>
        <v>73952.996629762696</v>
      </c>
      <c r="F19" s="521">
        <f t="shared" si="1"/>
        <v>0.69825951286535526</v>
      </c>
      <c r="G19" s="839" t="s">
        <v>1548</v>
      </c>
      <c r="H19" s="569"/>
      <c r="I19" s="1374">
        <v>245088.07993261731</v>
      </c>
      <c r="J19" s="1369">
        <v>171135.08648108004</v>
      </c>
      <c r="K19" s="1377">
        <f>I19-J19</f>
        <v>73952.993451537273</v>
      </c>
      <c r="L19" s="867">
        <f t="shared" si="3"/>
        <v>0.69825952583304196</v>
      </c>
    </row>
    <row r="20" spans="1:12" s="520" customFormat="1" ht="153.75" customHeight="1" x14ac:dyDescent="0.2">
      <c r="A20" s="2092" t="s">
        <v>354</v>
      </c>
      <c r="B20" s="2093"/>
      <c r="C20" s="1369">
        <v>43077.476714648605</v>
      </c>
      <c r="D20" s="1369">
        <v>33477.243201019679</v>
      </c>
      <c r="E20" s="1376">
        <f>C20-D20</f>
        <v>9600.2335136289257</v>
      </c>
      <c r="F20" s="521">
        <f t="shared" si="1"/>
        <v>0.77714030055144012</v>
      </c>
      <c r="G20" s="839" t="s">
        <v>1549</v>
      </c>
      <c r="H20" s="569"/>
      <c r="I20" s="1374">
        <v>43077.476714648605</v>
      </c>
      <c r="J20" s="1369">
        <v>33477.243201019679</v>
      </c>
      <c r="K20" s="1377">
        <f>I20-J20</f>
        <v>9600.2335136289257</v>
      </c>
      <c r="L20" s="867">
        <f t="shared" si="3"/>
        <v>0.77714030055144012</v>
      </c>
    </row>
    <row r="21" spans="1:12" s="520" customFormat="1" ht="23.25" customHeight="1" x14ac:dyDescent="0.2">
      <c r="A21" s="2103" t="s">
        <v>355</v>
      </c>
      <c r="B21" s="2104"/>
      <c r="C21" s="1373">
        <v>0</v>
      </c>
      <c r="D21" s="1369">
        <v>0</v>
      </c>
      <c r="E21" s="1379">
        <f>C21-D21</f>
        <v>0</v>
      </c>
      <c r="F21" s="521" t="str">
        <f t="shared" si="1"/>
        <v>N/A</v>
      </c>
      <c r="G21" s="840"/>
      <c r="H21" s="569"/>
      <c r="I21" s="1374">
        <v>0</v>
      </c>
      <c r="J21" s="1369">
        <v>0</v>
      </c>
      <c r="K21" s="1376">
        <f>I21-J21</f>
        <v>0</v>
      </c>
      <c r="L21" s="867" t="str">
        <f t="shared" si="3"/>
        <v>N/A</v>
      </c>
    </row>
    <row r="22" spans="1:12" s="520" customFormat="1" ht="23.25" customHeight="1" thickBot="1" x14ac:dyDescent="0.25">
      <c r="A22" s="2105" t="s">
        <v>340</v>
      </c>
      <c r="B22" s="2106"/>
      <c r="C22" s="1381">
        <f>SUM(C9:C21)</f>
        <v>4646843.1347466186</v>
      </c>
      <c r="D22" s="1381">
        <f>SUM(D9:D21)</f>
        <v>2610959.8698385064</v>
      </c>
      <c r="E22" s="1381">
        <f>SUM(E9:E21)</f>
        <v>2035883.2649081135</v>
      </c>
      <c r="F22" s="571">
        <f>D22/C22</f>
        <v>0.56187820292773361</v>
      </c>
      <c r="G22" s="522"/>
      <c r="H22" s="566"/>
      <c r="I22" s="1363">
        <f>SUM(I9:I21)</f>
        <v>4646843.1347466186</v>
      </c>
      <c r="J22" s="1364">
        <f>SUM(J9:J21)</f>
        <v>2609899.7669852716</v>
      </c>
      <c r="K22" s="1364">
        <f>SUM(K9:K21)</f>
        <v>2036943.3677613474</v>
      </c>
      <c r="L22" s="1375">
        <f>J22/I22</f>
        <v>0.56165006894031577</v>
      </c>
    </row>
    <row r="23" spans="1:12" s="520" customFormat="1" ht="15" x14ac:dyDescent="0.2">
      <c r="A23" s="499"/>
      <c r="B23" s="499"/>
      <c r="C23" s="499"/>
      <c r="D23" s="499"/>
      <c r="E23" s="499"/>
      <c r="F23" s="499"/>
      <c r="G23" s="567"/>
      <c r="H23" s="499"/>
      <c r="I23" s="499"/>
      <c r="J23" s="499"/>
      <c r="K23" s="499"/>
    </row>
    <row r="24" spans="1:12" s="520" customFormat="1" ht="28.5" customHeight="1" x14ac:dyDescent="0.2">
      <c r="A24" s="487" t="s">
        <v>356</v>
      </c>
      <c r="B24" s="490"/>
      <c r="C24" s="490"/>
      <c r="D24" s="487"/>
      <c r="E24" s="490"/>
      <c r="F24" s="490"/>
      <c r="G24" s="490"/>
      <c r="H24" s="499"/>
      <c r="I24" s="490"/>
      <c r="J24" s="490"/>
      <c r="K24" s="490"/>
      <c r="L24" s="490"/>
    </row>
    <row r="25" spans="1:12" s="520" customFormat="1" ht="15.75" thickBot="1" x14ac:dyDescent="0.25">
      <c r="A25" s="499"/>
      <c r="B25" s="499"/>
      <c r="C25" s="499"/>
      <c r="D25" s="499"/>
      <c r="E25" s="499"/>
      <c r="F25" s="499"/>
      <c r="G25" s="567"/>
      <c r="H25" s="499"/>
      <c r="I25" s="499"/>
      <c r="J25" s="499"/>
      <c r="K25" s="499"/>
    </row>
    <row r="26" spans="1:12" s="523" customFormat="1" ht="94.15" customHeight="1" x14ac:dyDescent="0.2">
      <c r="A26" s="838" t="s">
        <v>1161</v>
      </c>
      <c r="B26" s="837" t="s">
        <v>357</v>
      </c>
      <c r="C26" s="859" t="s">
        <v>112</v>
      </c>
      <c r="D26" s="859" t="s">
        <v>336</v>
      </c>
      <c r="E26" s="858" t="s">
        <v>337</v>
      </c>
      <c r="F26" s="859" t="s">
        <v>338</v>
      </c>
      <c r="G26" s="861" t="s">
        <v>339</v>
      </c>
      <c r="H26" s="568"/>
      <c r="I26" s="866" t="s">
        <v>30</v>
      </c>
      <c r="J26" s="859" t="s">
        <v>1026</v>
      </c>
      <c r="K26" s="859" t="s">
        <v>1027</v>
      </c>
      <c r="L26" s="861" t="s">
        <v>338</v>
      </c>
    </row>
    <row r="27" spans="1:12" s="520" customFormat="1" ht="30" x14ac:dyDescent="0.2">
      <c r="A27" s="901" t="s">
        <v>398</v>
      </c>
      <c r="B27" s="902" t="s">
        <v>399</v>
      </c>
      <c r="C27" s="1369">
        <v>158425.42640224349</v>
      </c>
      <c r="D27" s="1369">
        <v>109459.97430431664</v>
      </c>
      <c r="E27" s="1377">
        <f>C27-D27</f>
        <v>48965.452097926856</v>
      </c>
      <c r="F27" s="963">
        <f>IF(AND(C27=0,D27=0),"N/A",IF(AND(C27=0,D27&lt;&gt;0),"Not Budgeted",D27/C27))</f>
        <v>0.69092428399969608</v>
      </c>
      <c r="G27" s="1571" t="s">
        <v>1501</v>
      </c>
      <c r="H27" s="569"/>
      <c r="I27" s="1367">
        <v>158425.42640224349</v>
      </c>
      <c r="J27" s="1369">
        <v>109272.70012865713</v>
      </c>
      <c r="K27" s="1377">
        <f t="shared" ref="K27:K90" si="4">I27-J27</f>
        <v>49152.726273586362</v>
      </c>
      <c r="L27" s="868">
        <f>IF(AND(I27=0,J27=0),"N/A",IF(AND(I27=0,J27&lt;&gt;0),"Not Budgeted",J27/I27))</f>
        <v>0.68974218728761905</v>
      </c>
    </row>
    <row r="28" spans="1:12" s="520" customFormat="1" ht="45" x14ac:dyDescent="0.2">
      <c r="A28" s="901" t="s">
        <v>398</v>
      </c>
      <c r="B28" s="903" t="s">
        <v>400</v>
      </c>
      <c r="C28" s="1369">
        <v>76103.5</v>
      </c>
      <c r="D28" s="1369">
        <v>0</v>
      </c>
      <c r="E28" s="1377">
        <f t="shared" ref="E28:E136" si="5">C28-D28</f>
        <v>76103.5</v>
      </c>
      <c r="F28" s="521">
        <f t="shared" ref="F28:F136" si="6">IF(AND(C28=0,D28=0),"N/A",IF(AND(C28=0,D28&lt;&gt;0),"Not Budgeted",D28/C28))</f>
        <v>0</v>
      </c>
      <c r="G28" s="1571" t="s">
        <v>1502</v>
      </c>
      <c r="H28" s="569"/>
      <c r="I28" s="1367">
        <v>76103.5</v>
      </c>
      <c r="J28" s="1369">
        <v>0</v>
      </c>
      <c r="K28" s="1377">
        <f t="shared" si="4"/>
        <v>76103.5</v>
      </c>
      <c r="L28" s="867">
        <f t="shared" ref="L28:L91" si="7">IF(AND(I28=0,J28=0),"N/A",IF(AND(I28=0,J28&lt;&gt;0),"Not Budgeted",J28/I28))</f>
        <v>0</v>
      </c>
    </row>
    <row r="29" spans="1:12" s="520" customFormat="1" ht="30" x14ac:dyDescent="0.2">
      <c r="A29" s="901" t="s">
        <v>398</v>
      </c>
      <c r="B29" s="903" t="s">
        <v>401</v>
      </c>
      <c r="C29" s="1369">
        <v>32071.012509737506</v>
      </c>
      <c r="D29" s="1369">
        <v>78826.585675354436</v>
      </c>
      <c r="E29" s="1377">
        <f t="shared" si="5"/>
        <v>-46755.57316561693</v>
      </c>
      <c r="F29" s="521">
        <f t="shared" si="6"/>
        <v>2.4578764281739107</v>
      </c>
      <c r="G29" s="1571" t="s">
        <v>1503</v>
      </c>
      <c r="H29" s="569"/>
      <c r="I29" s="1367">
        <v>32071.012509737506</v>
      </c>
      <c r="J29" s="1369">
        <v>78826.585675354436</v>
      </c>
      <c r="K29" s="1377">
        <f t="shared" si="4"/>
        <v>-46755.57316561693</v>
      </c>
      <c r="L29" s="867">
        <f t="shared" si="7"/>
        <v>2.4578764281739107</v>
      </c>
    </row>
    <row r="30" spans="1:12" s="520" customFormat="1" ht="30" x14ac:dyDescent="0.2">
      <c r="A30" s="901" t="s">
        <v>398</v>
      </c>
      <c r="B30" s="903" t="s">
        <v>402</v>
      </c>
      <c r="C30" s="1369">
        <v>114216.84255748664</v>
      </c>
      <c r="D30" s="1369">
        <v>28100.869221642894</v>
      </c>
      <c r="E30" s="1377">
        <f t="shared" si="5"/>
        <v>86115.973335843752</v>
      </c>
      <c r="F30" s="521">
        <f t="shared" si="6"/>
        <v>0.24603087068791457</v>
      </c>
      <c r="G30" s="1571" t="s">
        <v>1504</v>
      </c>
      <c r="H30" s="569"/>
      <c r="I30" s="1367">
        <v>114216.84255748664</v>
      </c>
      <c r="J30" s="1369">
        <v>28100.869221642894</v>
      </c>
      <c r="K30" s="1377">
        <f t="shared" si="4"/>
        <v>86115.973335843752</v>
      </c>
      <c r="L30" s="867">
        <f t="shared" si="7"/>
        <v>0.24603087068791457</v>
      </c>
    </row>
    <row r="31" spans="1:12" s="520" customFormat="1" ht="30" x14ac:dyDescent="0.2">
      <c r="A31" s="901" t="s">
        <v>398</v>
      </c>
      <c r="B31" s="903" t="s">
        <v>417</v>
      </c>
      <c r="C31" s="1369">
        <v>2635</v>
      </c>
      <c r="D31" s="1369">
        <v>6314.5558246738028</v>
      </c>
      <c r="E31" s="1377">
        <f t="shared" si="5"/>
        <v>-3679.5558246738028</v>
      </c>
      <c r="F31" s="521">
        <f t="shared" si="6"/>
        <v>2.396415872741481</v>
      </c>
      <c r="G31" s="1571" t="s">
        <v>1505</v>
      </c>
      <c r="H31" s="569"/>
      <c r="I31" s="1367">
        <v>2635</v>
      </c>
      <c r="J31" s="1369">
        <v>6314.5558246738028</v>
      </c>
      <c r="K31" s="1377">
        <f t="shared" si="4"/>
        <v>-3679.5558246738028</v>
      </c>
      <c r="L31" s="867">
        <f t="shared" si="7"/>
        <v>2.396415872741481</v>
      </c>
    </row>
    <row r="32" spans="1:12" s="520" customFormat="1" ht="30" x14ac:dyDescent="0.2">
      <c r="A32" s="901" t="s">
        <v>398</v>
      </c>
      <c r="B32" s="903" t="s">
        <v>418</v>
      </c>
      <c r="C32" s="1369">
        <v>30702.648357324299</v>
      </c>
      <c r="D32" s="1369">
        <v>1080.3007281988262</v>
      </c>
      <c r="E32" s="1377">
        <f t="shared" si="5"/>
        <v>29622.347629125474</v>
      </c>
      <c r="F32" s="521">
        <f t="shared" si="6"/>
        <v>3.5185913463426491E-2</v>
      </c>
      <c r="G32" s="1571" t="s">
        <v>1506</v>
      </c>
      <c r="H32" s="569"/>
      <c r="I32" s="1367">
        <v>30702.648357324299</v>
      </c>
      <c r="J32" s="1369">
        <v>1080.3007281988262</v>
      </c>
      <c r="K32" s="1377">
        <f t="shared" si="4"/>
        <v>29622.347629125474</v>
      </c>
      <c r="L32" s="867">
        <f t="shared" si="7"/>
        <v>3.5185913463426491E-2</v>
      </c>
    </row>
    <row r="33" spans="1:12" s="520" customFormat="1" ht="30" x14ac:dyDescent="0.2">
      <c r="A33" s="901" t="s">
        <v>419</v>
      </c>
      <c r="B33" s="903" t="s">
        <v>420</v>
      </c>
      <c r="C33" s="1369">
        <v>97381.333321591868</v>
      </c>
      <c r="D33" s="1369">
        <v>57961.119846665235</v>
      </c>
      <c r="E33" s="1377">
        <f t="shared" si="5"/>
        <v>39420.213474926633</v>
      </c>
      <c r="F33" s="521">
        <f t="shared" si="6"/>
        <v>0.59519743537762604</v>
      </c>
      <c r="G33" s="1571" t="s">
        <v>1507</v>
      </c>
      <c r="H33" s="569"/>
      <c r="I33" s="1367">
        <v>97381.333321591868</v>
      </c>
      <c r="J33" s="1369">
        <v>57956.855022880576</v>
      </c>
      <c r="K33" s="1377">
        <f t="shared" si="4"/>
        <v>39424.478298711292</v>
      </c>
      <c r="L33" s="867">
        <f t="shared" si="7"/>
        <v>0.59515364029247786</v>
      </c>
    </row>
    <row r="34" spans="1:12" s="520" customFormat="1" ht="45" x14ac:dyDescent="0.2">
      <c r="A34" s="901" t="s">
        <v>419</v>
      </c>
      <c r="B34" s="903" t="s">
        <v>429</v>
      </c>
      <c r="C34" s="1369">
        <v>23397.27</v>
      </c>
      <c r="D34" s="1369">
        <v>0</v>
      </c>
      <c r="E34" s="1377">
        <f t="shared" si="5"/>
        <v>23397.27</v>
      </c>
      <c r="F34" s="521">
        <f t="shared" si="6"/>
        <v>0</v>
      </c>
      <c r="G34" s="1571" t="s">
        <v>1502</v>
      </c>
      <c r="H34" s="569"/>
      <c r="I34" s="1367">
        <v>23397.27</v>
      </c>
      <c r="J34" s="1369">
        <v>0</v>
      </c>
      <c r="K34" s="1377">
        <f t="shared" si="4"/>
        <v>23397.27</v>
      </c>
      <c r="L34" s="867">
        <f t="shared" si="7"/>
        <v>0</v>
      </c>
    </row>
    <row r="35" spans="1:12" s="520" customFormat="1" ht="30" x14ac:dyDescent="0.2">
      <c r="A35" s="901" t="s">
        <v>419</v>
      </c>
      <c r="B35" s="903" t="s">
        <v>430</v>
      </c>
      <c r="C35" s="1369">
        <v>37031.494384419981</v>
      </c>
      <c r="D35" s="1369">
        <v>51523.74974473576</v>
      </c>
      <c r="E35" s="1377">
        <f t="shared" si="5"/>
        <v>-14492.255360315779</v>
      </c>
      <c r="F35" s="521">
        <f t="shared" si="6"/>
        <v>1.3913494608095809</v>
      </c>
      <c r="G35" s="1571" t="s">
        <v>1539</v>
      </c>
      <c r="H35" s="569"/>
      <c r="I35" s="1367">
        <v>37031.494384419981</v>
      </c>
      <c r="J35" s="1369">
        <v>51499.610842114627</v>
      </c>
      <c r="K35" s="1377">
        <f t="shared" si="4"/>
        <v>-14468.116457694647</v>
      </c>
      <c r="L35" s="867">
        <f t="shared" si="7"/>
        <v>1.3906976128887125</v>
      </c>
    </row>
    <row r="36" spans="1:12" s="520" customFormat="1" ht="30" x14ac:dyDescent="0.2">
      <c r="A36" s="901" t="s">
        <v>419</v>
      </c>
      <c r="B36" s="903" t="s">
        <v>431</v>
      </c>
      <c r="C36" s="1369">
        <v>70822.659500396912</v>
      </c>
      <c r="D36" s="1369">
        <v>27893.391629493686</v>
      </c>
      <c r="E36" s="1377">
        <f t="shared" si="5"/>
        <v>42929.267870903226</v>
      </c>
      <c r="F36" s="521">
        <f t="shared" si="6"/>
        <v>0.39384840708131502</v>
      </c>
      <c r="G36" s="1571" t="s">
        <v>1504</v>
      </c>
      <c r="H36" s="569"/>
      <c r="I36" s="1367">
        <v>70822.659500396912</v>
      </c>
      <c r="J36" s="1369">
        <v>27893.391629493686</v>
      </c>
      <c r="K36" s="1377">
        <f t="shared" si="4"/>
        <v>42929.267870903226</v>
      </c>
      <c r="L36" s="867">
        <f t="shared" si="7"/>
        <v>0.39384840708131502</v>
      </c>
    </row>
    <row r="37" spans="1:12" s="520" customFormat="1" ht="30" x14ac:dyDescent="0.2">
      <c r="A37" s="901" t="s">
        <v>403</v>
      </c>
      <c r="B37" s="903" t="s">
        <v>440</v>
      </c>
      <c r="C37" s="1369">
        <v>603002.57210483507</v>
      </c>
      <c r="D37" s="1369">
        <v>522014.60976276913</v>
      </c>
      <c r="E37" s="1377">
        <f t="shared" si="5"/>
        <v>80987.962342065934</v>
      </c>
      <c r="F37" s="521">
        <f t="shared" si="6"/>
        <v>0.86569217763139861</v>
      </c>
      <c r="G37" s="1571" t="s">
        <v>1508</v>
      </c>
      <c r="H37" s="569"/>
      <c r="I37" s="1367">
        <v>603002.57210483507</v>
      </c>
      <c r="J37" s="1369">
        <v>521672.38531777251</v>
      </c>
      <c r="K37" s="1377">
        <f t="shared" si="4"/>
        <v>81330.186787062557</v>
      </c>
      <c r="L37" s="867">
        <f t="shared" si="7"/>
        <v>0.86512464365919339</v>
      </c>
    </row>
    <row r="38" spans="1:12" s="520" customFormat="1" ht="45" x14ac:dyDescent="0.2">
      <c r="A38" s="901" t="s">
        <v>403</v>
      </c>
      <c r="B38" s="903" t="s">
        <v>441</v>
      </c>
      <c r="C38" s="1369">
        <v>20347.813600000001</v>
      </c>
      <c r="D38" s="1369">
        <v>0</v>
      </c>
      <c r="E38" s="1377">
        <f t="shared" si="5"/>
        <v>20347.813600000001</v>
      </c>
      <c r="F38" s="521">
        <f t="shared" si="6"/>
        <v>0</v>
      </c>
      <c r="G38" s="1571" t="s">
        <v>1502</v>
      </c>
      <c r="H38" s="569"/>
      <c r="I38" s="1367">
        <v>20347.813600000001</v>
      </c>
      <c r="J38" s="1369">
        <v>0</v>
      </c>
      <c r="K38" s="1377">
        <f t="shared" si="4"/>
        <v>20347.813600000001</v>
      </c>
      <c r="L38" s="867">
        <f t="shared" si="7"/>
        <v>0</v>
      </c>
    </row>
    <row r="39" spans="1:12" s="520" customFormat="1" ht="30" x14ac:dyDescent="0.2">
      <c r="A39" s="901" t="s">
        <v>403</v>
      </c>
      <c r="B39" s="903" t="s">
        <v>1393</v>
      </c>
      <c r="C39" s="1369">
        <v>171147.63416596103</v>
      </c>
      <c r="D39" s="1369">
        <v>90264.858128126391</v>
      </c>
      <c r="E39" s="1377">
        <f t="shared" si="5"/>
        <v>80882.776037834643</v>
      </c>
      <c r="F39" s="521">
        <f t="shared" si="6"/>
        <v>0.52740932451684952</v>
      </c>
      <c r="G39" s="1571" t="s">
        <v>1509</v>
      </c>
      <c r="H39" s="569"/>
      <c r="I39" s="1367">
        <v>171147.63416596103</v>
      </c>
      <c r="J39" s="1369">
        <v>90208.988936547437</v>
      </c>
      <c r="K39" s="1377">
        <f t="shared" si="4"/>
        <v>80938.645229413596</v>
      </c>
      <c r="L39" s="867">
        <f t="shared" si="7"/>
        <v>0.52708288593152397</v>
      </c>
    </row>
    <row r="40" spans="1:12" s="520" customFormat="1" ht="45" x14ac:dyDescent="0.2">
      <c r="A40" s="901" t="s">
        <v>403</v>
      </c>
      <c r="B40" s="903" t="s">
        <v>448</v>
      </c>
      <c r="C40" s="1369">
        <v>28130.700541913629</v>
      </c>
      <c r="D40" s="1369">
        <v>1885.3695324283558</v>
      </c>
      <c r="E40" s="1377">
        <f t="shared" si="5"/>
        <v>26245.331009485275</v>
      </c>
      <c r="F40" s="521">
        <f t="shared" si="6"/>
        <v>6.7021776781535522E-2</v>
      </c>
      <c r="G40" s="1571" t="s">
        <v>1510</v>
      </c>
      <c r="H40" s="569"/>
      <c r="I40" s="1367">
        <v>28130.700541913629</v>
      </c>
      <c r="J40" s="1369">
        <v>1885.3695324283558</v>
      </c>
      <c r="K40" s="1377">
        <f t="shared" si="4"/>
        <v>26245.331009485275</v>
      </c>
      <c r="L40" s="867">
        <f t="shared" si="7"/>
        <v>6.7021776781535522E-2</v>
      </c>
    </row>
    <row r="41" spans="1:12" s="520" customFormat="1" ht="30" x14ac:dyDescent="0.2">
      <c r="A41" s="901" t="s">
        <v>403</v>
      </c>
      <c r="B41" s="903" t="s">
        <v>404</v>
      </c>
      <c r="C41" s="1369">
        <v>140666.71858114487</v>
      </c>
      <c r="D41" s="1369">
        <v>67319.915398821686</v>
      </c>
      <c r="E41" s="1377">
        <f t="shared" si="5"/>
        <v>73346.803182323187</v>
      </c>
      <c r="F41" s="521">
        <f t="shared" si="6"/>
        <v>0.47857742099804212</v>
      </c>
      <c r="G41" s="1571" t="s">
        <v>1511</v>
      </c>
      <c r="H41" s="569"/>
      <c r="I41" s="1367">
        <v>140666.71858114487</v>
      </c>
      <c r="J41" s="1369">
        <v>67319.915398821686</v>
      </c>
      <c r="K41" s="1377">
        <f t="shared" si="4"/>
        <v>73346.803182323187</v>
      </c>
      <c r="L41" s="867">
        <f t="shared" si="7"/>
        <v>0.47857742099804212</v>
      </c>
    </row>
    <row r="42" spans="1:12" s="520" customFormat="1" ht="30" x14ac:dyDescent="0.2">
      <c r="A42" s="901" t="s">
        <v>403</v>
      </c>
      <c r="B42" s="903" t="s">
        <v>405</v>
      </c>
      <c r="C42" s="1369">
        <v>407455.43566631881</v>
      </c>
      <c r="D42" s="1369">
        <v>307861.31157584162</v>
      </c>
      <c r="E42" s="1377">
        <f t="shared" si="5"/>
        <v>99594.124090477184</v>
      </c>
      <c r="F42" s="521">
        <f t="shared" si="6"/>
        <v>0.75557051060661584</v>
      </c>
      <c r="G42" s="1571" t="s">
        <v>1512</v>
      </c>
      <c r="H42" s="569"/>
      <c r="I42" s="1367">
        <v>407455.43566631881</v>
      </c>
      <c r="J42" s="1369">
        <v>307807.27971645526</v>
      </c>
      <c r="K42" s="1377">
        <f t="shared" si="4"/>
        <v>99648.155949863547</v>
      </c>
      <c r="L42" s="867">
        <f t="shared" si="7"/>
        <v>0.75543790258459254</v>
      </c>
    </row>
    <row r="43" spans="1:12" s="520" customFormat="1" ht="30" x14ac:dyDescent="0.2">
      <c r="A43" s="901" t="s">
        <v>403</v>
      </c>
      <c r="B43" s="903" t="s">
        <v>421</v>
      </c>
      <c r="C43" s="1369">
        <v>14748.782310529059</v>
      </c>
      <c r="D43" s="1369">
        <v>25108.086181972882</v>
      </c>
      <c r="E43" s="1377">
        <f t="shared" si="5"/>
        <v>-10359.303871443823</v>
      </c>
      <c r="F43" s="521">
        <f t="shared" si="6"/>
        <v>1.702383671636972</v>
      </c>
      <c r="G43" s="1571" t="s">
        <v>1539</v>
      </c>
      <c r="H43" s="569"/>
      <c r="I43" s="1367">
        <v>14748.782310529059</v>
      </c>
      <c r="J43" s="1369">
        <v>25108.086181972882</v>
      </c>
      <c r="K43" s="1377">
        <f t="shared" si="4"/>
        <v>-10359.303871443823</v>
      </c>
      <c r="L43" s="867">
        <f t="shared" si="7"/>
        <v>1.702383671636972</v>
      </c>
    </row>
    <row r="44" spans="1:12" s="520" customFormat="1" ht="30" x14ac:dyDescent="0.2">
      <c r="A44" s="901" t="s">
        <v>403</v>
      </c>
      <c r="B44" s="903" t="s">
        <v>422</v>
      </c>
      <c r="C44" s="1369">
        <v>3175.2751905165114</v>
      </c>
      <c r="D44" s="1369">
        <v>0</v>
      </c>
      <c r="E44" s="1377">
        <f t="shared" si="5"/>
        <v>3175.2751905165114</v>
      </c>
      <c r="F44" s="521">
        <f t="shared" si="6"/>
        <v>0</v>
      </c>
      <c r="G44" s="1571" t="s">
        <v>1513</v>
      </c>
      <c r="H44" s="569"/>
      <c r="I44" s="1367">
        <v>3175.2751905165114</v>
      </c>
      <c r="J44" s="1369">
        <v>0</v>
      </c>
      <c r="K44" s="1377">
        <f t="shared" si="4"/>
        <v>3175.2751905165114</v>
      </c>
      <c r="L44" s="867">
        <f t="shared" si="7"/>
        <v>0</v>
      </c>
    </row>
    <row r="45" spans="1:12" s="520" customFormat="1" ht="30" x14ac:dyDescent="0.2">
      <c r="A45" s="901" t="s">
        <v>406</v>
      </c>
      <c r="B45" s="903" t="s">
        <v>408</v>
      </c>
      <c r="C45" s="1369">
        <v>5348.6028789161728</v>
      </c>
      <c r="D45" s="1369">
        <v>4512.8440914461908</v>
      </c>
      <c r="E45" s="1377">
        <f t="shared" si="5"/>
        <v>835.75878746998205</v>
      </c>
      <c r="F45" s="521">
        <f t="shared" si="6"/>
        <v>0.84374259850839062</v>
      </c>
      <c r="G45" s="1571" t="s">
        <v>1514</v>
      </c>
      <c r="H45" s="569"/>
      <c r="I45" s="1367">
        <v>5348.6028789161728</v>
      </c>
      <c r="J45" s="1369">
        <v>4488.7051888250526</v>
      </c>
      <c r="K45" s="1377">
        <f t="shared" si="4"/>
        <v>859.89769009112024</v>
      </c>
      <c r="L45" s="867">
        <f t="shared" si="7"/>
        <v>0.83922947551765747</v>
      </c>
    </row>
    <row r="46" spans="1:12" s="520" customFormat="1" ht="45" x14ac:dyDescent="0.2">
      <c r="A46" s="901" t="s">
        <v>406</v>
      </c>
      <c r="B46" s="903" t="s">
        <v>407</v>
      </c>
      <c r="C46" s="1369">
        <v>15181.499999999998</v>
      </c>
      <c r="D46" s="1369">
        <v>0</v>
      </c>
      <c r="E46" s="1377">
        <f t="shared" si="5"/>
        <v>15181.499999999998</v>
      </c>
      <c r="F46" s="521">
        <f t="shared" si="6"/>
        <v>0</v>
      </c>
      <c r="G46" s="1571" t="s">
        <v>1502</v>
      </c>
      <c r="H46" s="569"/>
      <c r="I46" s="1367">
        <v>15181.499999999998</v>
      </c>
      <c r="J46" s="1369">
        <v>0</v>
      </c>
      <c r="K46" s="1377">
        <f t="shared" si="4"/>
        <v>15181.499999999998</v>
      </c>
      <c r="L46" s="867">
        <f t="shared" si="7"/>
        <v>0</v>
      </c>
    </row>
    <row r="47" spans="1:12" s="520" customFormat="1" ht="30" x14ac:dyDescent="0.2">
      <c r="A47" s="901" t="s">
        <v>406</v>
      </c>
      <c r="B47" s="903" t="s">
        <v>423</v>
      </c>
      <c r="C47" s="1369">
        <v>35185.308036801413</v>
      </c>
      <c r="D47" s="1369">
        <v>23374.740422438626</v>
      </c>
      <c r="E47" s="1377">
        <f t="shared" si="5"/>
        <v>11810.567614362786</v>
      </c>
      <c r="F47" s="521">
        <f t="shared" si="6"/>
        <v>0.66433240823102235</v>
      </c>
      <c r="G47" s="1571" t="s">
        <v>1514</v>
      </c>
      <c r="H47" s="569"/>
      <c r="I47" s="1367">
        <v>35185.308036801413</v>
      </c>
      <c r="J47" s="1369">
        <v>23350.60151981749</v>
      </c>
      <c r="K47" s="1377">
        <f t="shared" si="4"/>
        <v>11834.706516983922</v>
      </c>
      <c r="L47" s="867">
        <f t="shared" si="7"/>
        <v>0.66364635760455382</v>
      </c>
    </row>
    <row r="48" spans="1:12" s="520" customFormat="1" ht="30" x14ac:dyDescent="0.2">
      <c r="A48" s="901" t="s">
        <v>442</v>
      </c>
      <c r="B48" s="903" t="s">
        <v>443</v>
      </c>
      <c r="C48" s="1369">
        <v>147773.07054672737</v>
      </c>
      <c r="D48" s="1369">
        <v>2491.388955486294</v>
      </c>
      <c r="E48" s="1377">
        <f t="shared" si="5"/>
        <v>145281.68159124107</v>
      </c>
      <c r="F48" s="521">
        <f t="shared" si="6"/>
        <v>1.6859560042088259E-2</v>
      </c>
      <c r="G48" s="1571" t="s">
        <v>1515</v>
      </c>
      <c r="H48" s="569"/>
      <c r="I48" s="1367">
        <v>147773.07054672737</v>
      </c>
      <c r="J48" s="1369">
        <v>2491.388955486294</v>
      </c>
      <c r="K48" s="1377">
        <f t="shared" si="4"/>
        <v>145281.68159124107</v>
      </c>
      <c r="L48" s="867">
        <f t="shared" si="7"/>
        <v>1.6859560042088259E-2</v>
      </c>
    </row>
    <row r="49" spans="1:12" s="520" customFormat="1" ht="30" x14ac:dyDescent="0.2">
      <c r="A49" s="901" t="s">
        <v>442</v>
      </c>
      <c r="B49" s="903" t="s">
        <v>444</v>
      </c>
      <c r="C49" s="1369">
        <v>895213.15035563079</v>
      </c>
      <c r="D49" s="1369">
        <v>633025.30944955349</v>
      </c>
      <c r="E49" s="1377">
        <f t="shared" si="5"/>
        <v>262187.8409060773</v>
      </c>
      <c r="F49" s="521">
        <f t="shared" si="6"/>
        <v>0.70712244251336009</v>
      </c>
      <c r="G49" s="1571" t="s">
        <v>1516</v>
      </c>
      <c r="H49" s="569"/>
      <c r="I49" s="1367">
        <v>895213.15035563079</v>
      </c>
      <c r="J49" s="1369">
        <v>632950.38879064459</v>
      </c>
      <c r="K49" s="1377">
        <f t="shared" si="4"/>
        <v>262262.7615649862</v>
      </c>
      <c r="L49" s="867">
        <f t="shared" si="7"/>
        <v>0.7070387522113587</v>
      </c>
    </row>
    <row r="50" spans="1:12" s="520" customFormat="1" ht="45" x14ac:dyDescent="0.2">
      <c r="A50" s="901" t="s">
        <v>442</v>
      </c>
      <c r="B50" s="903" t="s">
        <v>445</v>
      </c>
      <c r="C50" s="1369">
        <v>685858.06993226078</v>
      </c>
      <c r="D50" s="1369">
        <v>27483.993364268044</v>
      </c>
      <c r="E50" s="1377">
        <f t="shared" si="5"/>
        <v>658374.07656799268</v>
      </c>
      <c r="F50" s="521">
        <f t="shared" si="6"/>
        <v>4.0072421057876478E-2</v>
      </c>
      <c r="G50" s="1571" t="s">
        <v>1517</v>
      </c>
      <c r="H50" s="569"/>
      <c r="I50" s="1367">
        <v>685858.06993226078</v>
      </c>
      <c r="J50" s="1369">
        <v>27483.993364268044</v>
      </c>
      <c r="K50" s="1377">
        <f t="shared" si="4"/>
        <v>658374.07656799268</v>
      </c>
      <c r="L50" s="867">
        <f t="shared" si="7"/>
        <v>4.0072421057876478E-2</v>
      </c>
    </row>
    <row r="51" spans="1:12" s="520" customFormat="1" ht="60" x14ac:dyDescent="0.2">
      <c r="A51" s="901" t="s">
        <v>442</v>
      </c>
      <c r="B51" s="903" t="s">
        <v>446</v>
      </c>
      <c r="C51" s="1369">
        <v>219511.04995766297</v>
      </c>
      <c r="D51" s="1369">
        <v>190949.47139196223</v>
      </c>
      <c r="E51" s="1377">
        <f t="shared" si="5"/>
        <v>28561.578565700736</v>
      </c>
      <c r="F51" s="521">
        <f t="shared" si="6"/>
        <v>0.86988546330032401</v>
      </c>
      <c r="G51" s="1571" t="s">
        <v>1518</v>
      </c>
      <c r="H51" s="569"/>
      <c r="I51" s="1367">
        <v>219511.04995766297</v>
      </c>
      <c r="J51" s="1369">
        <v>190840.04264141471</v>
      </c>
      <c r="K51" s="1377">
        <f t="shared" si="4"/>
        <v>28671.007316248259</v>
      </c>
      <c r="L51" s="867">
        <f t="shared" si="7"/>
        <v>0.86938695194716609</v>
      </c>
    </row>
    <row r="52" spans="1:12" s="520" customFormat="1" ht="15" x14ac:dyDescent="0.2">
      <c r="A52" s="901" t="s">
        <v>442</v>
      </c>
      <c r="B52" s="903" t="s">
        <v>449</v>
      </c>
      <c r="C52" s="1369">
        <v>70668.0584250635</v>
      </c>
      <c r="D52" s="1369">
        <v>62632.778176257649</v>
      </c>
      <c r="E52" s="1377">
        <f t="shared" si="5"/>
        <v>8035.2802488058514</v>
      </c>
      <c r="F52" s="521">
        <f t="shared" si="6"/>
        <v>0.88629544340281441</v>
      </c>
      <c r="G52" s="1571" t="s">
        <v>1519</v>
      </c>
      <c r="H52" s="569"/>
      <c r="I52" s="1367">
        <v>70668.0584250635</v>
      </c>
      <c r="J52" s="1369">
        <v>62616.465225281347</v>
      </c>
      <c r="K52" s="1377">
        <f t="shared" si="4"/>
        <v>8051.5931997821535</v>
      </c>
      <c r="L52" s="867">
        <f t="shared" si="7"/>
        <v>0.88606460430322886</v>
      </c>
    </row>
    <row r="53" spans="1:12" s="520" customFormat="1" ht="15" x14ac:dyDescent="0.2">
      <c r="A53" s="901" t="s">
        <v>442</v>
      </c>
      <c r="B53" s="903" t="s">
        <v>450</v>
      </c>
      <c r="C53" s="1369">
        <v>26243.983911939034</v>
      </c>
      <c r="D53" s="1369">
        <v>26412.335939751698</v>
      </c>
      <c r="E53" s="1377">
        <f t="shared" si="5"/>
        <v>-168.35202781266344</v>
      </c>
      <c r="F53" s="521">
        <f t="shared" si="6"/>
        <v>1.0064148807733446</v>
      </c>
      <c r="G53" s="1571"/>
      <c r="H53" s="569"/>
      <c r="I53" s="1367">
        <v>26243.983911939034</v>
      </c>
      <c r="J53" s="1369">
        <v>26302.907189204187</v>
      </c>
      <c r="K53" s="1377">
        <f t="shared" si="4"/>
        <v>-58.923277265152137</v>
      </c>
      <c r="L53" s="867">
        <f t="shared" si="7"/>
        <v>1.0022452108438593</v>
      </c>
    </row>
    <row r="54" spans="1:12" s="520" customFormat="1" ht="30" x14ac:dyDescent="0.2">
      <c r="A54" s="901" t="s">
        <v>442</v>
      </c>
      <c r="B54" s="903" t="s">
        <v>452</v>
      </c>
      <c r="C54" s="1369">
        <v>41116.638441998308</v>
      </c>
      <c r="D54" s="1369">
        <v>0</v>
      </c>
      <c r="E54" s="1377">
        <f t="shared" si="5"/>
        <v>41116.638441998308</v>
      </c>
      <c r="F54" s="521">
        <f t="shared" si="6"/>
        <v>0</v>
      </c>
      <c r="G54" s="1571" t="s">
        <v>1520</v>
      </c>
      <c r="H54" s="569"/>
      <c r="I54" s="1367">
        <v>41116.638441998308</v>
      </c>
      <c r="J54" s="1369">
        <v>0</v>
      </c>
      <c r="K54" s="1377">
        <f t="shared" si="4"/>
        <v>41116.638441998308</v>
      </c>
      <c r="L54" s="867">
        <f t="shared" si="7"/>
        <v>0</v>
      </c>
    </row>
    <row r="55" spans="1:12" s="520" customFormat="1" ht="30" x14ac:dyDescent="0.2">
      <c r="A55" s="901" t="s">
        <v>462</v>
      </c>
      <c r="B55" s="903" t="s">
        <v>494</v>
      </c>
      <c r="C55" s="1369">
        <v>9901.7781541066888</v>
      </c>
      <c r="D55" s="1369">
        <v>5394.1133320336885</v>
      </c>
      <c r="E55" s="1377">
        <f t="shared" si="5"/>
        <v>4507.6648220730003</v>
      </c>
      <c r="F55" s="521">
        <f t="shared" si="6"/>
        <v>0.54476208697894535</v>
      </c>
      <c r="G55" s="1571" t="s">
        <v>1521</v>
      </c>
      <c r="H55" s="569"/>
      <c r="I55" s="1367">
        <v>9901.7781541066888</v>
      </c>
      <c r="J55" s="1369">
        <v>5394.1133320336885</v>
      </c>
      <c r="K55" s="1377">
        <f t="shared" si="4"/>
        <v>4507.6648220730003</v>
      </c>
      <c r="L55" s="867">
        <f t="shared" si="7"/>
        <v>0.54476208697894535</v>
      </c>
    </row>
    <row r="56" spans="1:12" s="520" customFormat="1" ht="30" x14ac:dyDescent="0.2">
      <c r="A56" s="901" t="s">
        <v>462</v>
      </c>
      <c r="B56" s="903" t="s">
        <v>463</v>
      </c>
      <c r="C56" s="1369">
        <v>23675.96867061812</v>
      </c>
      <c r="D56" s="1369">
        <v>13508.532694770174</v>
      </c>
      <c r="E56" s="1377">
        <f t="shared" si="5"/>
        <v>10167.435975847946</v>
      </c>
      <c r="F56" s="521">
        <f t="shared" si="6"/>
        <v>0.57055881779123419</v>
      </c>
      <c r="G56" s="1571" t="s">
        <v>1522</v>
      </c>
      <c r="H56" s="569"/>
      <c r="I56" s="1367">
        <v>23675.96867061812</v>
      </c>
      <c r="J56" s="1369">
        <v>13508.532694770174</v>
      </c>
      <c r="K56" s="1377">
        <f t="shared" si="4"/>
        <v>10167.435975847946</v>
      </c>
      <c r="L56" s="867">
        <f t="shared" si="7"/>
        <v>0.57055881779123419</v>
      </c>
    </row>
    <row r="57" spans="1:12" s="520" customFormat="1" ht="30" x14ac:dyDescent="0.2">
      <c r="A57" s="901" t="s">
        <v>462</v>
      </c>
      <c r="B57" s="903" t="s">
        <v>496</v>
      </c>
      <c r="C57" s="1369">
        <v>16945.300592718035</v>
      </c>
      <c r="D57" s="1369">
        <v>12557.116938529925</v>
      </c>
      <c r="E57" s="1377">
        <f t="shared" si="5"/>
        <v>4388.1836541881094</v>
      </c>
      <c r="F57" s="521">
        <f t="shared" si="6"/>
        <v>0.74103831146708254</v>
      </c>
      <c r="G57" s="1571" t="s">
        <v>1521</v>
      </c>
      <c r="H57" s="569"/>
      <c r="I57" s="1367">
        <v>16945.300592718035</v>
      </c>
      <c r="J57" s="1369">
        <v>12557.116938529925</v>
      </c>
      <c r="K57" s="1377">
        <f t="shared" si="4"/>
        <v>4388.1836541881094</v>
      </c>
      <c r="L57" s="867">
        <f t="shared" si="7"/>
        <v>0.74103831146708254</v>
      </c>
    </row>
    <row r="58" spans="1:12" s="520" customFormat="1" ht="30" x14ac:dyDescent="0.2">
      <c r="A58" s="901" t="s">
        <v>462</v>
      </c>
      <c r="B58" s="903" t="s">
        <v>497</v>
      </c>
      <c r="C58" s="1369">
        <v>58638.402546994068</v>
      </c>
      <c r="D58" s="1369">
        <v>33800.070539687804</v>
      </c>
      <c r="E58" s="1377">
        <f t="shared" si="5"/>
        <v>24838.332007306264</v>
      </c>
      <c r="F58" s="521">
        <f t="shared" si="6"/>
        <v>0.5764152683490944</v>
      </c>
      <c r="G58" s="1571" t="s">
        <v>1521</v>
      </c>
      <c r="H58" s="569"/>
      <c r="I58" s="1367">
        <v>58638.402546994068</v>
      </c>
      <c r="J58" s="1369">
        <v>33800.072211149818</v>
      </c>
      <c r="K58" s="1377">
        <f t="shared" si="4"/>
        <v>24838.33033584425</v>
      </c>
      <c r="L58" s="867">
        <f t="shared" si="7"/>
        <v>0.57641529685365689</v>
      </c>
    </row>
    <row r="59" spans="1:12" s="520" customFormat="1" ht="30" x14ac:dyDescent="0.2">
      <c r="A59" s="901" t="s">
        <v>471</v>
      </c>
      <c r="B59" s="903" t="s">
        <v>475</v>
      </c>
      <c r="C59" s="1369">
        <v>12701.100762066042</v>
      </c>
      <c r="D59" s="1369">
        <v>7224.1472345015582</v>
      </c>
      <c r="E59" s="1377">
        <f t="shared" si="5"/>
        <v>5476.9535275644839</v>
      </c>
      <c r="F59" s="521">
        <f t="shared" si="6"/>
        <v>0.56878119226308954</v>
      </c>
      <c r="G59" s="1571" t="s">
        <v>1523</v>
      </c>
      <c r="H59" s="569"/>
      <c r="I59" s="1367">
        <v>12701.100762066042</v>
      </c>
      <c r="J59" s="1369">
        <v>7224.1472345015582</v>
      </c>
      <c r="K59" s="1377">
        <f t="shared" si="4"/>
        <v>5476.9535275644839</v>
      </c>
      <c r="L59" s="867">
        <f t="shared" si="7"/>
        <v>0.56878119226308954</v>
      </c>
    </row>
    <row r="60" spans="1:12" s="520" customFormat="1" ht="30" x14ac:dyDescent="0.2">
      <c r="A60" s="901" t="s">
        <v>471</v>
      </c>
      <c r="B60" s="903" t="s">
        <v>476</v>
      </c>
      <c r="C60" s="1369">
        <v>146691.76730906012</v>
      </c>
      <c r="D60" s="1369">
        <v>39673.202848377536</v>
      </c>
      <c r="E60" s="1377">
        <f t="shared" si="5"/>
        <v>107018.56446068258</v>
      </c>
      <c r="F60" s="521">
        <f t="shared" si="6"/>
        <v>0.27045282483229854</v>
      </c>
      <c r="G60" s="1571" t="s">
        <v>1524</v>
      </c>
      <c r="H60" s="569"/>
      <c r="I60" s="1367">
        <v>146691.76730906012</v>
      </c>
      <c r="J60" s="1369">
        <v>39659.214226363874</v>
      </c>
      <c r="K60" s="1377">
        <f t="shared" si="4"/>
        <v>107032.55308269625</v>
      </c>
      <c r="L60" s="867">
        <f t="shared" si="7"/>
        <v>0.27035746418411583</v>
      </c>
    </row>
    <row r="61" spans="1:12" s="520" customFormat="1" ht="45" x14ac:dyDescent="0.2">
      <c r="A61" s="901" t="s">
        <v>471</v>
      </c>
      <c r="B61" s="903" t="s">
        <v>31</v>
      </c>
      <c r="C61" s="1369">
        <v>43234.546994072814</v>
      </c>
      <c r="D61" s="1369">
        <v>6643.3271530883039</v>
      </c>
      <c r="E61" s="1377">
        <f t="shared" si="5"/>
        <v>36591.219840984508</v>
      </c>
      <c r="F61" s="521">
        <f t="shared" si="6"/>
        <v>0.15365784112411454</v>
      </c>
      <c r="G61" s="1571" t="s">
        <v>1525</v>
      </c>
      <c r="H61" s="569"/>
      <c r="I61" s="1367">
        <v>43234.546994072814</v>
      </c>
      <c r="J61" s="1369">
        <v>6643.3271530883039</v>
      </c>
      <c r="K61" s="1377">
        <f t="shared" si="4"/>
        <v>36591.219840984508</v>
      </c>
      <c r="L61" s="867">
        <f t="shared" si="7"/>
        <v>0.15365784112411454</v>
      </c>
    </row>
    <row r="62" spans="1:12" s="520" customFormat="1" ht="15.75" thickBot="1" x14ac:dyDescent="0.25">
      <c r="A62" s="901" t="s">
        <v>477</v>
      </c>
      <c r="B62" s="903" t="s">
        <v>479</v>
      </c>
      <c r="C62" s="1369">
        <v>161492.71803556307</v>
      </c>
      <c r="D62" s="1369">
        <v>145661.80223912472</v>
      </c>
      <c r="E62" s="1377">
        <f t="shared" si="5"/>
        <v>15830.915796438348</v>
      </c>
      <c r="F62" s="521">
        <f t="shared" si="6"/>
        <v>0.9019713335126841</v>
      </c>
      <c r="G62" s="576"/>
      <c r="H62" s="569"/>
      <c r="I62" s="1367">
        <v>161492.71803556307</v>
      </c>
      <c r="J62" s="1369">
        <v>145641.8603457479</v>
      </c>
      <c r="K62" s="1377">
        <f t="shared" si="4"/>
        <v>15850.857689815166</v>
      </c>
      <c r="L62" s="867">
        <f t="shared" si="7"/>
        <v>0.90184784872885371</v>
      </c>
    </row>
    <row r="63" spans="1:12" s="520" customFormat="1" ht="21" hidden="1" customHeight="1" x14ac:dyDescent="0.2">
      <c r="A63" s="901"/>
      <c r="B63" s="903"/>
      <c r="C63" s="1369"/>
      <c r="D63" s="1369"/>
      <c r="E63" s="1377">
        <f t="shared" si="5"/>
        <v>0</v>
      </c>
      <c r="F63" s="521" t="str">
        <f t="shared" si="6"/>
        <v>N/A</v>
      </c>
      <c r="G63" s="576"/>
      <c r="H63" s="569"/>
      <c r="I63" s="1367">
        <v>0</v>
      </c>
      <c r="J63" s="1368">
        <v>0</v>
      </c>
      <c r="K63" s="1377">
        <f t="shared" si="4"/>
        <v>0</v>
      </c>
      <c r="L63" s="867" t="str">
        <f t="shared" si="7"/>
        <v>N/A</v>
      </c>
    </row>
    <row r="64" spans="1:12" s="520" customFormat="1" ht="21" hidden="1" customHeight="1" x14ac:dyDescent="0.2">
      <c r="A64" s="901"/>
      <c r="B64" s="903"/>
      <c r="C64" s="1369"/>
      <c r="D64" s="1369">
        <v>0</v>
      </c>
      <c r="E64" s="1377">
        <f t="shared" si="5"/>
        <v>0</v>
      </c>
      <c r="F64" s="521" t="str">
        <f t="shared" si="6"/>
        <v>N/A</v>
      </c>
      <c r="G64" s="576"/>
      <c r="H64" s="569"/>
      <c r="I64" s="1367">
        <v>0</v>
      </c>
      <c r="J64" s="1368">
        <v>0</v>
      </c>
      <c r="K64" s="1377">
        <f t="shared" si="4"/>
        <v>0</v>
      </c>
      <c r="L64" s="867" t="str">
        <f t="shared" si="7"/>
        <v>N/A</v>
      </c>
    </row>
    <row r="65" spans="1:12" s="520" customFormat="1" ht="21" hidden="1" customHeight="1" x14ac:dyDescent="0.2">
      <c r="A65" s="901"/>
      <c r="B65" s="903"/>
      <c r="C65" s="1369"/>
      <c r="D65" s="1369"/>
      <c r="E65" s="1377">
        <f t="shared" si="5"/>
        <v>0</v>
      </c>
      <c r="F65" s="521" t="str">
        <f t="shared" si="6"/>
        <v>N/A</v>
      </c>
      <c r="G65" s="576"/>
      <c r="H65" s="569"/>
      <c r="I65" s="1367">
        <v>0</v>
      </c>
      <c r="J65" s="1368">
        <v>0</v>
      </c>
      <c r="K65" s="1377">
        <f t="shared" si="4"/>
        <v>0</v>
      </c>
      <c r="L65" s="867" t="str">
        <f t="shared" si="7"/>
        <v>N/A</v>
      </c>
    </row>
    <row r="66" spans="1:12" s="520" customFormat="1" ht="21" hidden="1" customHeight="1" x14ac:dyDescent="0.2">
      <c r="A66" s="901"/>
      <c r="B66" s="903"/>
      <c r="C66" s="1369"/>
      <c r="D66" s="1369"/>
      <c r="E66" s="1377">
        <f t="shared" si="5"/>
        <v>0</v>
      </c>
      <c r="F66" s="521" t="str">
        <f t="shared" si="6"/>
        <v>N/A</v>
      </c>
      <c r="G66" s="576"/>
      <c r="H66" s="569"/>
      <c r="I66" s="1367">
        <v>0</v>
      </c>
      <c r="J66" s="1368">
        <v>0</v>
      </c>
      <c r="K66" s="1377">
        <f t="shared" si="4"/>
        <v>0</v>
      </c>
      <c r="L66" s="867" t="str">
        <f t="shared" si="7"/>
        <v>N/A</v>
      </c>
    </row>
    <row r="67" spans="1:12" s="520" customFormat="1" ht="21" hidden="1" customHeight="1" x14ac:dyDescent="0.2">
      <c r="A67" s="901"/>
      <c r="B67" s="903"/>
      <c r="C67" s="1369"/>
      <c r="D67" s="1369"/>
      <c r="E67" s="1377">
        <f t="shared" si="5"/>
        <v>0</v>
      </c>
      <c r="F67" s="521" t="str">
        <f t="shared" si="6"/>
        <v>N/A</v>
      </c>
      <c r="G67" s="576"/>
      <c r="H67" s="569"/>
      <c r="I67" s="1367">
        <v>0</v>
      </c>
      <c r="J67" s="1368">
        <v>0</v>
      </c>
      <c r="K67" s="1377">
        <f t="shared" si="4"/>
        <v>0</v>
      </c>
      <c r="L67" s="867" t="str">
        <f t="shared" si="7"/>
        <v>N/A</v>
      </c>
    </row>
    <row r="68" spans="1:12" s="520" customFormat="1" ht="21" hidden="1" customHeight="1" x14ac:dyDescent="0.2">
      <c r="A68" s="901"/>
      <c r="B68" s="903"/>
      <c r="C68" s="1369"/>
      <c r="D68" s="1369"/>
      <c r="E68" s="1377">
        <f t="shared" si="5"/>
        <v>0</v>
      </c>
      <c r="F68" s="521" t="str">
        <f t="shared" si="6"/>
        <v>N/A</v>
      </c>
      <c r="G68" s="576"/>
      <c r="H68" s="569"/>
      <c r="I68" s="1367">
        <v>0</v>
      </c>
      <c r="J68" s="1368">
        <v>0</v>
      </c>
      <c r="K68" s="1377">
        <f t="shared" si="4"/>
        <v>0</v>
      </c>
      <c r="L68" s="867" t="str">
        <f t="shared" si="7"/>
        <v>N/A</v>
      </c>
    </row>
    <row r="69" spans="1:12" s="520" customFormat="1" ht="21" hidden="1" customHeight="1" x14ac:dyDescent="0.2">
      <c r="A69" s="901"/>
      <c r="B69" s="903"/>
      <c r="C69" s="1369"/>
      <c r="D69" s="1369"/>
      <c r="E69" s="1377">
        <f t="shared" si="5"/>
        <v>0</v>
      </c>
      <c r="F69" s="521" t="str">
        <f t="shared" si="6"/>
        <v>N/A</v>
      </c>
      <c r="G69" s="576"/>
      <c r="H69" s="569"/>
      <c r="I69" s="1367">
        <v>0</v>
      </c>
      <c r="J69" s="1368">
        <v>0</v>
      </c>
      <c r="K69" s="1377">
        <f t="shared" si="4"/>
        <v>0</v>
      </c>
      <c r="L69" s="867" t="str">
        <f t="shared" si="7"/>
        <v>N/A</v>
      </c>
    </row>
    <row r="70" spans="1:12" s="520" customFormat="1" ht="21" hidden="1" customHeight="1" x14ac:dyDescent="0.2">
      <c r="A70" s="901"/>
      <c r="B70" s="903"/>
      <c r="C70" s="1369"/>
      <c r="D70" s="1369"/>
      <c r="E70" s="1377">
        <f t="shared" si="5"/>
        <v>0</v>
      </c>
      <c r="F70" s="521" t="str">
        <f t="shared" si="6"/>
        <v>N/A</v>
      </c>
      <c r="G70" s="576"/>
      <c r="H70" s="569"/>
      <c r="I70" s="1367">
        <v>0</v>
      </c>
      <c r="J70" s="1368">
        <v>0</v>
      </c>
      <c r="K70" s="1377">
        <f t="shared" si="4"/>
        <v>0</v>
      </c>
      <c r="L70" s="867" t="str">
        <f t="shared" si="7"/>
        <v>N/A</v>
      </c>
    </row>
    <row r="71" spans="1:12" s="520" customFormat="1" ht="21" hidden="1" customHeight="1" x14ac:dyDescent="0.2">
      <c r="A71" s="901"/>
      <c r="B71" s="903"/>
      <c r="C71" s="1369"/>
      <c r="D71" s="1369"/>
      <c r="E71" s="1377">
        <f t="shared" si="5"/>
        <v>0</v>
      </c>
      <c r="F71" s="521" t="str">
        <f t="shared" si="6"/>
        <v>N/A</v>
      </c>
      <c r="G71" s="576"/>
      <c r="H71" s="569"/>
      <c r="I71" s="1367">
        <v>0</v>
      </c>
      <c r="J71" s="1368">
        <v>0</v>
      </c>
      <c r="K71" s="1377">
        <f t="shared" si="4"/>
        <v>0</v>
      </c>
      <c r="L71" s="867" t="str">
        <f t="shared" si="7"/>
        <v>N/A</v>
      </c>
    </row>
    <row r="72" spans="1:12" s="520" customFormat="1" ht="21" hidden="1" customHeight="1" x14ac:dyDescent="0.2">
      <c r="A72" s="901"/>
      <c r="B72" s="903"/>
      <c r="C72" s="1369"/>
      <c r="D72" s="1369"/>
      <c r="E72" s="1377">
        <f t="shared" si="5"/>
        <v>0</v>
      </c>
      <c r="F72" s="521" t="str">
        <f t="shared" si="6"/>
        <v>N/A</v>
      </c>
      <c r="G72" s="576"/>
      <c r="H72" s="569"/>
      <c r="I72" s="1367">
        <v>0</v>
      </c>
      <c r="J72" s="1368">
        <v>0</v>
      </c>
      <c r="K72" s="1377">
        <f t="shared" si="4"/>
        <v>0</v>
      </c>
      <c r="L72" s="867" t="str">
        <f t="shared" si="7"/>
        <v>N/A</v>
      </c>
    </row>
    <row r="73" spans="1:12" s="520" customFormat="1" ht="21" hidden="1" customHeight="1" x14ac:dyDescent="0.2">
      <c r="A73" s="901"/>
      <c r="B73" s="903"/>
      <c r="C73" s="1369"/>
      <c r="D73" s="1369"/>
      <c r="E73" s="1377">
        <f t="shared" si="5"/>
        <v>0</v>
      </c>
      <c r="F73" s="521" t="str">
        <f t="shared" si="6"/>
        <v>N/A</v>
      </c>
      <c r="G73" s="576"/>
      <c r="H73" s="569"/>
      <c r="I73" s="1367">
        <v>0</v>
      </c>
      <c r="J73" s="1368">
        <v>0</v>
      </c>
      <c r="K73" s="1377">
        <f t="shared" si="4"/>
        <v>0</v>
      </c>
      <c r="L73" s="867" t="str">
        <f t="shared" si="7"/>
        <v>N/A</v>
      </c>
    </row>
    <row r="74" spans="1:12" s="520" customFormat="1" ht="21" hidden="1" customHeight="1" x14ac:dyDescent="0.2">
      <c r="A74" s="901"/>
      <c r="B74" s="903"/>
      <c r="C74" s="1369"/>
      <c r="D74" s="1369"/>
      <c r="E74" s="1377">
        <f t="shared" si="5"/>
        <v>0</v>
      </c>
      <c r="F74" s="521" t="str">
        <f t="shared" si="6"/>
        <v>N/A</v>
      </c>
      <c r="G74" s="576"/>
      <c r="H74" s="569"/>
      <c r="I74" s="1367">
        <v>0</v>
      </c>
      <c r="J74" s="1368">
        <v>0</v>
      </c>
      <c r="K74" s="1377">
        <f t="shared" si="4"/>
        <v>0</v>
      </c>
      <c r="L74" s="867" t="str">
        <f t="shared" si="7"/>
        <v>N/A</v>
      </c>
    </row>
    <row r="75" spans="1:12" s="520" customFormat="1" ht="21" hidden="1" customHeight="1" x14ac:dyDescent="0.2">
      <c r="A75" s="901"/>
      <c r="B75" s="903"/>
      <c r="C75" s="1369"/>
      <c r="D75" s="1369"/>
      <c r="E75" s="1377">
        <f t="shared" si="5"/>
        <v>0</v>
      </c>
      <c r="F75" s="521" t="str">
        <f t="shared" si="6"/>
        <v>N/A</v>
      </c>
      <c r="G75" s="576"/>
      <c r="H75" s="569"/>
      <c r="I75" s="1367">
        <v>0</v>
      </c>
      <c r="J75" s="1368">
        <v>0</v>
      </c>
      <c r="K75" s="1377">
        <f t="shared" si="4"/>
        <v>0</v>
      </c>
      <c r="L75" s="867" t="str">
        <f t="shared" si="7"/>
        <v>N/A</v>
      </c>
    </row>
    <row r="76" spans="1:12" s="520" customFormat="1" ht="21" hidden="1" customHeight="1" x14ac:dyDescent="0.2">
      <c r="A76" s="901"/>
      <c r="B76" s="903"/>
      <c r="C76" s="1369"/>
      <c r="D76" s="1369"/>
      <c r="E76" s="1377">
        <f t="shared" si="5"/>
        <v>0</v>
      </c>
      <c r="F76" s="521" t="str">
        <f t="shared" si="6"/>
        <v>N/A</v>
      </c>
      <c r="G76" s="576"/>
      <c r="H76" s="569"/>
      <c r="I76" s="1367">
        <v>0</v>
      </c>
      <c r="J76" s="1368">
        <v>0</v>
      </c>
      <c r="K76" s="1377">
        <f t="shared" si="4"/>
        <v>0</v>
      </c>
      <c r="L76" s="867" t="str">
        <f t="shared" si="7"/>
        <v>N/A</v>
      </c>
    </row>
    <row r="77" spans="1:12" s="520" customFormat="1" ht="21" hidden="1" customHeight="1" x14ac:dyDescent="0.2">
      <c r="A77" s="901"/>
      <c r="B77" s="903"/>
      <c r="C77" s="1369"/>
      <c r="D77" s="1369"/>
      <c r="E77" s="1377">
        <f t="shared" si="5"/>
        <v>0</v>
      </c>
      <c r="F77" s="521" t="str">
        <f t="shared" si="6"/>
        <v>N/A</v>
      </c>
      <c r="G77" s="576"/>
      <c r="H77" s="569"/>
      <c r="I77" s="1367">
        <v>0</v>
      </c>
      <c r="J77" s="1368">
        <v>0</v>
      </c>
      <c r="K77" s="1377">
        <f t="shared" si="4"/>
        <v>0</v>
      </c>
      <c r="L77" s="867" t="str">
        <f t="shared" si="7"/>
        <v>N/A</v>
      </c>
    </row>
    <row r="78" spans="1:12" s="520" customFormat="1" ht="21" hidden="1" customHeight="1" x14ac:dyDescent="0.2">
      <c r="A78" s="901"/>
      <c r="B78" s="903"/>
      <c r="C78" s="1369"/>
      <c r="D78" s="1369"/>
      <c r="E78" s="1377">
        <f t="shared" si="5"/>
        <v>0</v>
      </c>
      <c r="F78" s="521" t="str">
        <f t="shared" si="6"/>
        <v>N/A</v>
      </c>
      <c r="G78" s="576"/>
      <c r="H78" s="569"/>
      <c r="I78" s="1367">
        <v>0</v>
      </c>
      <c r="J78" s="1368">
        <v>0</v>
      </c>
      <c r="K78" s="1377">
        <f t="shared" si="4"/>
        <v>0</v>
      </c>
      <c r="L78" s="867" t="str">
        <f t="shared" si="7"/>
        <v>N/A</v>
      </c>
    </row>
    <row r="79" spans="1:12" s="520" customFormat="1" ht="21" hidden="1" customHeight="1" x14ac:dyDescent="0.2">
      <c r="A79" s="901"/>
      <c r="B79" s="903"/>
      <c r="C79" s="1369"/>
      <c r="D79" s="1369"/>
      <c r="E79" s="1377">
        <f t="shared" si="5"/>
        <v>0</v>
      </c>
      <c r="F79" s="521" t="str">
        <f t="shared" si="6"/>
        <v>N/A</v>
      </c>
      <c r="G79" s="576"/>
      <c r="H79" s="569"/>
      <c r="I79" s="1367">
        <v>0</v>
      </c>
      <c r="J79" s="1368">
        <v>0</v>
      </c>
      <c r="K79" s="1377">
        <f t="shared" si="4"/>
        <v>0</v>
      </c>
      <c r="L79" s="867" t="str">
        <f t="shared" si="7"/>
        <v>N/A</v>
      </c>
    </row>
    <row r="80" spans="1:12" s="520" customFormat="1" ht="21" hidden="1" customHeight="1" x14ac:dyDescent="0.2">
      <c r="A80" s="901"/>
      <c r="B80" s="903"/>
      <c r="C80" s="1369"/>
      <c r="D80" s="1369"/>
      <c r="E80" s="1377">
        <f t="shared" si="5"/>
        <v>0</v>
      </c>
      <c r="F80" s="521" t="str">
        <f t="shared" si="6"/>
        <v>N/A</v>
      </c>
      <c r="G80" s="576"/>
      <c r="H80" s="569"/>
      <c r="I80" s="1367">
        <v>0</v>
      </c>
      <c r="J80" s="1368">
        <v>0</v>
      </c>
      <c r="K80" s="1377">
        <f t="shared" si="4"/>
        <v>0</v>
      </c>
      <c r="L80" s="867" t="str">
        <f t="shared" si="7"/>
        <v>N/A</v>
      </c>
    </row>
    <row r="81" spans="1:12" s="520" customFormat="1" ht="21" hidden="1" customHeight="1" x14ac:dyDescent="0.2">
      <c r="A81" s="901"/>
      <c r="B81" s="903"/>
      <c r="C81" s="1369"/>
      <c r="D81" s="1369"/>
      <c r="E81" s="1377">
        <f t="shared" si="5"/>
        <v>0</v>
      </c>
      <c r="F81" s="521" t="str">
        <f t="shared" si="6"/>
        <v>N/A</v>
      </c>
      <c r="G81" s="576"/>
      <c r="H81" s="569"/>
      <c r="I81" s="1367">
        <v>0</v>
      </c>
      <c r="J81" s="1368">
        <v>0</v>
      </c>
      <c r="K81" s="1377">
        <f t="shared" si="4"/>
        <v>0</v>
      </c>
      <c r="L81" s="867" t="str">
        <f t="shared" si="7"/>
        <v>N/A</v>
      </c>
    </row>
    <row r="82" spans="1:12" s="520" customFormat="1" ht="21" hidden="1" customHeight="1" x14ac:dyDescent="0.2">
      <c r="A82" s="901"/>
      <c r="B82" s="903"/>
      <c r="C82" s="1369"/>
      <c r="D82" s="1369"/>
      <c r="E82" s="1377">
        <f t="shared" si="5"/>
        <v>0</v>
      </c>
      <c r="F82" s="521" t="str">
        <f t="shared" si="6"/>
        <v>N/A</v>
      </c>
      <c r="G82" s="576"/>
      <c r="H82" s="569"/>
      <c r="I82" s="1367">
        <v>0</v>
      </c>
      <c r="J82" s="1368">
        <v>0</v>
      </c>
      <c r="K82" s="1377">
        <f t="shared" si="4"/>
        <v>0</v>
      </c>
      <c r="L82" s="867" t="str">
        <f t="shared" si="7"/>
        <v>N/A</v>
      </c>
    </row>
    <row r="83" spans="1:12" s="520" customFormat="1" ht="21" hidden="1" customHeight="1" x14ac:dyDescent="0.2">
      <c r="A83" s="901"/>
      <c r="B83" s="903"/>
      <c r="C83" s="1369"/>
      <c r="D83" s="1369"/>
      <c r="E83" s="1377">
        <f t="shared" si="5"/>
        <v>0</v>
      </c>
      <c r="F83" s="521" t="str">
        <f t="shared" si="6"/>
        <v>N/A</v>
      </c>
      <c r="G83" s="576"/>
      <c r="H83" s="569"/>
      <c r="I83" s="1367">
        <v>0</v>
      </c>
      <c r="J83" s="1368">
        <v>0</v>
      </c>
      <c r="K83" s="1377">
        <f t="shared" si="4"/>
        <v>0</v>
      </c>
      <c r="L83" s="867" t="str">
        <f t="shared" si="7"/>
        <v>N/A</v>
      </c>
    </row>
    <row r="84" spans="1:12" s="520" customFormat="1" ht="21" hidden="1" customHeight="1" x14ac:dyDescent="0.2">
      <c r="A84" s="901"/>
      <c r="B84" s="903"/>
      <c r="C84" s="1369"/>
      <c r="D84" s="1369"/>
      <c r="E84" s="1377">
        <f t="shared" si="5"/>
        <v>0</v>
      </c>
      <c r="F84" s="521" t="str">
        <f t="shared" si="6"/>
        <v>N/A</v>
      </c>
      <c r="G84" s="576"/>
      <c r="H84" s="569"/>
      <c r="I84" s="1367">
        <v>0</v>
      </c>
      <c r="J84" s="1368">
        <v>0</v>
      </c>
      <c r="K84" s="1377">
        <f t="shared" si="4"/>
        <v>0</v>
      </c>
      <c r="L84" s="867" t="str">
        <f t="shared" si="7"/>
        <v>N/A</v>
      </c>
    </row>
    <row r="85" spans="1:12" s="520" customFormat="1" ht="21" hidden="1" customHeight="1" x14ac:dyDescent="0.2">
      <c r="A85" s="901"/>
      <c r="B85" s="903"/>
      <c r="C85" s="1369"/>
      <c r="D85" s="1369"/>
      <c r="E85" s="1377">
        <f t="shared" si="5"/>
        <v>0</v>
      </c>
      <c r="F85" s="521" t="str">
        <f t="shared" si="6"/>
        <v>N/A</v>
      </c>
      <c r="G85" s="576"/>
      <c r="H85" s="569"/>
      <c r="I85" s="1367">
        <v>0</v>
      </c>
      <c r="J85" s="1368">
        <v>0</v>
      </c>
      <c r="K85" s="1377">
        <f t="shared" si="4"/>
        <v>0</v>
      </c>
      <c r="L85" s="867" t="str">
        <f t="shared" si="7"/>
        <v>N/A</v>
      </c>
    </row>
    <row r="86" spans="1:12" s="520" customFormat="1" ht="21" hidden="1" customHeight="1" x14ac:dyDescent="0.2">
      <c r="A86" s="901"/>
      <c r="B86" s="903"/>
      <c r="C86" s="1369"/>
      <c r="D86" s="1369"/>
      <c r="E86" s="1377">
        <f t="shared" si="5"/>
        <v>0</v>
      </c>
      <c r="F86" s="521" t="str">
        <f t="shared" si="6"/>
        <v>N/A</v>
      </c>
      <c r="G86" s="576"/>
      <c r="H86" s="569"/>
      <c r="I86" s="1367">
        <v>0</v>
      </c>
      <c r="J86" s="1368">
        <v>0</v>
      </c>
      <c r="K86" s="1377">
        <f t="shared" si="4"/>
        <v>0</v>
      </c>
      <c r="L86" s="867" t="str">
        <f t="shared" si="7"/>
        <v>N/A</v>
      </c>
    </row>
    <row r="87" spans="1:12" s="520" customFormat="1" ht="21" hidden="1" customHeight="1" x14ac:dyDescent="0.2">
      <c r="A87" s="901"/>
      <c r="B87" s="903"/>
      <c r="C87" s="1369"/>
      <c r="D87" s="1369"/>
      <c r="E87" s="1377">
        <f t="shared" si="5"/>
        <v>0</v>
      </c>
      <c r="F87" s="521" t="str">
        <f t="shared" si="6"/>
        <v>N/A</v>
      </c>
      <c r="G87" s="576"/>
      <c r="H87" s="569"/>
      <c r="I87" s="1367">
        <v>0</v>
      </c>
      <c r="J87" s="1368">
        <v>0</v>
      </c>
      <c r="K87" s="1377">
        <f t="shared" si="4"/>
        <v>0</v>
      </c>
      <c r="L87" s="867" t="str">
        <f t="shared" si="7"/>
        <v>N/A</v>
      </c>
    </row>
    <row r="88" spans="1:12" s="520" customFormat="1" ht="21" hidden="1" customHeight="1" x14ac:dyDescent="0.2">
      <c r="A88" s="901"/>
      <c r="B88" s="903"/>
      <c r="C88" s="1369"/>
      <c r="D88" s="1369"/>
      <c r="E88" s="1377">
        <f t="shared" si="5"/>
        <v>0</v>
      </c>
      <c r="F88" s="521" t="str">
        <f t="shared" si="6"/>
        <v>N/A</v>
      </c>
      <c r="G88" s="576"/>
      <c r="H88" s="569"/>
      <c r="I88" s="1367">
        <v>0</v>
      </c>
      <c r="J88" s="1368">
        <v>0</v>
      </c>
      <c r="K88" s="1377">
        <f t="shared" si="4"/>
        <v>0</v>
      </c>
      <c r="L88" s="867" t="str">
        <f t="shared" si="7"/>
        <v>N/A</v>
      </c>
    </row>
    <row r="89" spans="1:12" s="520" customFormat="1" ht="21" hidden="1" customHeight="1" x14ac:dyDescent="0.2">
      <c r="A89" s="901"/>
      <c r="B89" s="903"/>
      <c r="C89" s="1369"/>
      <c r="D89" s="1369"/>
      <c r="E89" s="1377">
        <f t="shared" si="5"/>
        <v>0</v>
      </c>
      <c r="F89" s="521" t="str">
        <f t="shared" si="6"/>
        <v>N/A</v>
      </c>
      <c r="G89" s="576"/>
      <c r="H89" s="569"/>
      <c r="I89" s="1367">
        <v>0</v>
      </c>
      <c r="J89" s="1368">
        <v>0</v>
      </c>
      <c r="K89" s="1377">
        <f t="shared" si="4"/>
        <v>0</v>
      </c>
      <c r="L89" s="867" t="str">
        <f t="shared" si="7"/>
        <v>N/A</v>
      </c>
    </row>
    <row r="90" spans="1:12" s="520" customFormat="1" ht="21" hidden="1" customHeight="1" x14ac:dyDescent="0.2">
      <c r="A90" s="901"/>
      <c r="B90" s="903"/>
      <c r="C90" s="1369"/>
      <c r="D90" s="1369"/>
      <c r="E90" s="1377">
        <f t="shared" si="5"/>
        <v>0</v>
      </c>
      <c r="F90" s="521" t="str">
        <f t="shared" si="6"/>
        <v>N/A</v>
      </c>
      <c r="G90" s="576"/>
      <c r="H90" s="569"/>
      <c r="I90" s="1367">
        <v>0</v>
      </c>
      <c r="J90" s="1368">
        <v>0</v>
      </c>
      <c r="K90" s="1377">
        <f t="shared" si="4"/>
        <v>0</v>
      </c>
      <c r="L90" s="867" t="str">
        <f t="shared" si="7"/>
        <v>N/A</v>
      </c>
    </row>
    <row r="91" spans="1:12" s="520" customFormat="1" ht="21" hidden="1" customHeight="1" x14ac:dyDescent="0.2">
      <c r="A91" s="901"/>
      <c r="B91" s="903"/>
      <c r="C91" s="1369"/>
      <c r="D91" s="1369"/>
      <c r="E91" s="1377">
        <f t="shared" si="5"/>
        <v>0</v>
      </c>
      <c r="F91" s="521" t="str">
        <f t="shared" si="6"/>
        <v>N/A</v>
      </c>
      <c r="G91" s="576"/>
      <c r="H91" s="569"/>
      <c r="I91" s="1367">
        <v>0</v>
      </c>
      <c r="J91" s="1368">
        <v>0</v>
      </c>
      <c r="K91" s="1377">
        <f t="shared" ref="K91:K136" si="8">I91-J91</f>
        <v>0</v>
      </c>
      <c r="L91" s="867" t="str">
        <f t="shared" si="7"/>
        <v>N/A</v>
      </c>
    </row>
    <row r="92" spans="1:12" s="520" customFormat="1" ht="21" hidden="1" customHeight="1" x14ac:dyDescent="0.2">
      <c r="A92" s="901"/>
      <c r="B92" s="903"/>
      <c r="C92" s="1369"/>
      <c r="D92" s="1369"/>
      <c r="E92" s="1377">
        <f t="shared" si="5"/>
        <v>0</v>
      </c>
      <c r="F92" s="521" t="str">
        <f t="shared" si="6"/>
        <v>N/A</v>
      </c>
      <c r="G92" s="576"/>
      <c r="H92" s="569"/>
      <c r="I92" s="1367">
        <v>0</v>
      </c>
      <c r="J92" s="1368">
        <v>0</v>
      </c>
      <c r="K92" s="1377">
        <f t="shared" si="8"/>
        <v>0</v>
      </c>
      <c r="L92" s="867" t="str">
        <f t="shared" ref="L92:L136" si="9">IF(AND(I92=0,J92=0),"N/A",IF(AND(I92=0,J92&lt;&gt;0),"Not Budgeted",J92/I92))</f>
        <v>N/A</v>
      </c>
    </row>
    <row r="93" spans="1:12" s="520" customFormat="1" ht="21" hidden="1" customHeight="1" x14ac:dyDescent="0.2">
      <c r="A93" s="901"/>
      <c r="B93" s="903"/>
      <c r="C93" s="1369"/>
      <c r="D93" s="1369"/>
      <c r="E93" s="1377">
        <f t="shared" si="5"/>
        <v>0</v>
      </c>
      <c r="F93" s="521" t="str">
        <f t="shared" si="6"/>
        <v>N/A</v>
      </c>
      <c r="G93" s="576"/>
      <c r="H93" s="569"/>
      <c r="I93" s="1367">
        <v>0</v>
      </c>
      <c r="J93" s="1368">
        <v>0</v>
      </c>
      <c r="K93" s="1377">
        <f t="shared" si="8"/>
        <v>0</v>
      </c>
      <c r="L93" s="867" t="str">
        <f t="shared" si="9"/>
        <v>N/A</v>
      </c>
    </row>
    <row r="94" spans="1:12" s="520" customFormat="1" ht="21" hidden="1" customHeight="1" x14ac:dyDescent="0.2">
      <c r="A94" s="901"/>
      <c r="B94" s="903"/>
      <c r="C94" s="1369"/>
      <c r="D94" s="1369"/>
      <c r="E94" s="1377">
        <f t="shared" si="5"/>
        <v>0</v>
      </c>
      <c r="F94" s="521" t="str">
        <f t="shared" si="6"/>
        <v>N/A</v>
      </c>
      <c r="G94" s="576"/>
      <c r="H94" s="569"/>
      <c r="I94" s="1367">
        <v>0</v>
      </c>
      <c r="J94" s="1368">
        <v>0</v>
      </c>
      <c r="K94" s="1377">
        <f t="shared" si="8"/>
        <v>0</v>
      </c>
      <c r="L94" s="867" t="str">
        <f t="shared" si="9"/>
        <v>N/A</v>
      </c>
    </row>
    <row r="95" spans="1:12" s="520" customFormat="1" ht="21" hidden="1" customHeight="1" x14ac:dyDescent="0.2">
      <c r="A95" s="901"/>
      <c r="B95" s="903"/>
      <c r="C95" s="1369"/>
      <c r="D95" s="1369"/>
      <c r="E95" s="1377">
        <f t="shared" si="5"/>
        <v>0</v>
      </c>
      <c r="F95" s="521" t="str">
        <f t="shared" si="6"/>
        <v>N/A</v>
      </c>
      <c r="G95" s="576"/>
      <c r="H95" s="569"/>
      <c r="I95" s="1367">
        <v>0</v>
      </c>
      <c r="J95" s="1368">
        <v>0</v>
      </c>
      <c r="K95" s="1377">
        <f t="shared" si="8"/>
        <v>0</v>
      </c>
      <c r="L95" s="867" t="str">
        <f t="shared" si="9"/>
        <v>N/A</v>
      </c>
    </row>
    <row r="96" spans="1:12" s="520" customFormat="1" ht="21" hidden="1" customHeight="1" x14ac:dyDescent="0.2">
      <c r="A96" s="901"/>
      <c r="B96" s="903"/>
      <c r="C96" s="1369"/>
      <c r="D96" s="1369"/>
      <c r="E96" s="1377">
        <f t="shared" si="5"/>
        <v>0</v>
      </c>
      <c r="F96" s="521" t="str">
        <f t="shared" si="6"/>
        <v>N/A</v>
      </c>
      <c r="G96" s="576"/>
      <c r="H96" s="569"/>
      <c r="I96" s="1367">
        <v>0</v>
      </c>
      <c r="J96" s="1368">
        <v>0</v>
      </c>
      <c r="K96" s="1377">
        <f t="shared" si="8"/>
        <v>0</v>
      </c>
      <c r="L96" s="867" t="str">
        <f t="shared" si="9"/>
        <v>N/A</v>
      </c>
    </row>
    <row r="97" spans="1:12" s="520" customFormat="1" ht="21" hidden="1" customHeight="1" x14ac:dyDescent="0.2">
      <c r="A97" s="901"/>
      <c r="B97" s="903"/>
      <c r="C97" s="1369"/>
      <c r="D97" s="1369"/>
      <c r="E97" s="1377">
        <f t="shared" si="5"/>
        <v>0</v>
      </c>
      <c r="F97" s="521" t="str">
        <f t="shared" si="6"/>
        <v>N/A</v>
      </c>
      <c r="G97" s="576"/>
      <c r="H97" s="569"/>
      <c r="I97" s="1367">
        <v>0</v>
      </c>
      <c r="J97" s="1368">
        <v>0</v>
      </c>
      <c r="K97" s="1377">
        <f t="shared" si="8"/>
        <v>0</v>
      </c>
      <c r="L97" s="867" t="str">
        <f t="shared" si="9"/>
        <v>N/A</v>
      </c>
    </row>
    <row r="98" spans="1:12" s="520" customFormat="1" ht="21" hidden="1" customHeight="1" x14ac:dyDescent="0.2">
      <c r="A98" s="901"/>
      <c r="B98" s="903"/>
      <c r="C98" s="1369"/>
      <c r="D98" s="1369"/>
      <c r="E98" s="1377">
        <f t="shared" si="5"/>
        <v>0</v>
      </c>
      <c r="F98" s="521" t="str">
        <f t="shared" si="6"/>
        <v>N/A</v>
      </c>
      <c r="G98" s="576"/>
      <c r="H98" s="569"/>
      <c r="I98" s="1367">
        <v>0</v>
      </c>
      <c r="J98" s="1368">
        <v>0</v>
      </c>
      <c r="K98" s="1377">
        <f t="shared" si="8"/>
        <v>0</v>
      </c>
      <c r="L98" s="867" t="str">
        <f t="shared" si="9"/>
        <v>N/A</v>
      </c>
    </row>
    <row r="99" spans="1:12" s="520" customFormat="1" ht="21" hidden="1" customHeight="1" x14ac:dyDescent="0.2">
      <c r="A99" s="901"/>
      <c r="B99" s="903"/>
      <c r="C99" s="1369"/>
      <c r="D99" s="1369"/>
      <c r="E99" s="1377">
        <f t="shared" si="5"/>
        <v>0</v>
      </c>
      <c r="F99" s="521" t="str">
        <f t="shared" si="6"/>
        <v>N/A</v>
      </c>
      <c r="G99" s="576"/>
      <c r="H99" s="569"/>
      <c r="I99" s="1367">
        <v>0</v>
      </c>
      <c r="J99" s="1368">
        <v>0</v>
      </c>
      <c r="K99" s="1377">
        <f t="shared" si="8"/>
        <v>0</v>
      </c>
      <c r="L99" s="867" t="str">
        <f t="shared" si="9"/>
        <v>N/A</v>
      </c>
    </row>
    <row r="100" spans="1:12" s="520" customFormat="1" ht="21" hidden="1" customHeight="1" x14ac:dyDescent="0.2">
      <c r="A100" s="901"/>
      <c r="B100" s="903"/>
      <c r="C100" s="1369"/>
      <c r="D100" s="1369"/>
      <c r="E100" s="1377">
        <f t="shared" si="5"/>
        <v>0</v>
      </c>
      <c r="F100" s="521" t="str">
        <f t="shared" si="6"/>
        <v>N/A</v>
      </c>
      <c r="G100" s="576"/>
      <c r="H100" s="569"/>
      <c r="I100" s="1367">
        <v>0</v>
      </c>
      <c r="J100" s="1368">
        <v>0</v>
      </c>
      <c r="K100" s="1377">
        <f t="shared" si="8"/>
        <v>0</v>
      </c>
      <c r="L100" s="867" t="str">
        <f t="shared" si="9"/>
        <v>N/A</v>
      </c>
    </row>
    <row r="101" spans="1:12" s="520" customFormat="1" ht="21" hidden="1" customHeight="1" x14ac:dyDescent="0.2">
      <c r="A101" s="901"/>
      <c r="B101" s="903"/>
      <c r="C101" s="1369"/>
      <c r="D101" s="1369"/>
      <c r="E101" s="1377">
        <f t="shared" si="5"/>
        <v>0</v>
      </c>
      <c r="F101" s="521" t="str">
        <f t="shared" si="6"/>
        <v>N/A</v>
      </c>
      <c r="G101" s="576"/>
      <c r="H101" s="569"/>
      <c r="I101" s="1367">
        <v>0</v>
      </c>
      <c r="J101" s="1368">
        <v>0</v>
      </c>
      <c r="K101" s="1377">
        <f t="shared" si="8"/>
        <v>0</v>
      </c>
      <c r="L101" s="867" t="str">
        <f t="shared" si="9"/>
        <v>N/A</v>
      </c>
    </row>
    <row r="102" spans="1:12" s="520" customFormat="1" ht="21" hidden="1" customHeight="1" x14ac:dyDescent="0.2">
      <c r="A102" s="901"/>
      <c r="B102" s="903"/>
      <c r="C102" s="1369"/>
      <c r="D102" s="1369"/>
      <c r="E102" s="1377">
        <f t="shared" si="5"/>
        <v>0</v>
      </c>
      <c r="F102" s="521" t="str">
        <f t="shared" si="6"/>
        <v>N/A</v>
      </c>
      <c r="G102" s="576"/>
      <c r="H102" s="569"/>
      <c r="I102" s="1367">
        <v>0</v>
      </c>
      <c r="J102" s="1368">
        <v>0</v>
      </c>
      <c r="K102" s="1377">
        <f t="shared" si="8"/>
        <v>0</v>
      </c>
      <c r="L102" s="867" t="str">
        <f t="shared" si="9"/>
        <v>N/A</v>
      </c>
    </row>
    <row r="103" spans="1:12" s="520" customFormat="1" ht="21" hidden="1" customHeight="1" x14ac:dyDescent="0.2">
      <c r="A103" s="901"/>
      <c r="B103" s="903"/>
      <c r="C103" s="1369"/>
      <c r="D103" s="1369"/>
      <c r="E103" s="1377">
        <f t="shared" si="5"/>
        <v>0</v>
      </c>
      <c r="F103" s="521" t="str">
        <f t="shared" si="6"/>
        <v>N/A</v>
      </c>
      <c r="G103" s="576"/>
      <c r="H103" s="569"/>
      <c r="I103" s="1367">
        <v>0</v>
      </c>
      <c r="J103" s="1368">
        <v>0</v>
      </c>
      <c r="K103" s="1377">
        <f t="shared" si="8"/>
        <v>0</v>
      </c>
      <c r="L103" s="867" t="str">
        <f t="shared" si="9"/>
        <v>N/A</v>
      </c>
    </row>
    <row r="104" spans="1:12" s="520" customFormat="1" ht="21" hidden="1" customHeight="1" x14ac:dyDescent="0.2">
      <c r="A104" s="901"/>
      <c r="B104" s="903"/>
      <c r="C104" s="1369"/>
      <c r="D104" s="1369"/>
      <c r="E104" s="1377">
        <f t="shared" si="5"/>
        <v>0</v>
      </c>
      <c r="F104" s="521" t="str">
        <f t="shared" si="6"/>
        <v>N/A</v>
      </c>
      <c r="G104" s="576"/>
      <c r="H104" s="569"/>
      <c r="I104" s="1367">
        <v>0</v>
      </c>
      <c r="J104" s="1368">
        <v>0</v>
      </c>
      <c r="K104" s="1377">
        <f t="shared" si="8"/>
        <v>0</v>
      </c>
      <c r="L104" s="867" t="str">
        <f t="shared" si="9"/>
        <v>N/A</v>
      </c>
    </row>
    <row r="105" spans="1:12" s="520" customFormat="1" ht="21" hidden="1" customHeight="1" x14ac:dyDescent="0.2">
      <c r="A105" s="901"/>
      <c r="B105" s="903"/>
      <c r="C105" s="1369"/>
      <c r="D105" s="1369"/>
      <c r="E105" s="1377">
        <f t="shared" si="5"/>
        <v>0</v>
      </c>
      <c r="F105" s="521" t="str">
        <f t="shared" si="6"/>
        <v>N/A</v>
      </c>
      <c r="G105" s="576"/>
      <c r="H105" s="569"/>
      <c r="I105" s="1367">
        <v>0</v>
      </c>
      <c r="J105" s="1368">
        <v>0</v>
      </c>
      <c r="K105" s="1377">
        <f t="shared" si="8"/>
        <v>0</v>
      </c>
      <c r="L105" s="867" t="str">
        <f t="shared" si="9"/>
        <v>N/A</v>
      </c>
    </row>
    <row r="106" spans="1:12" s="520" customFormat="1" ht="21" hidden="1" customHeight="1" x14ac:dyDescent="0.2">
      <c r="A106" s="901"/>
      <c r="B106" s="903"/>
      <c r="C106" s="1369"/>
      <c r="D106" s="1369"/>
      <c r="E106" s="1377">
        <f t="shared" si="5"/>
        <v>0</v>
      </c>
      <c r="F106" s="521" t="str">
        <f t="shared" si="6"/>
        <v>N/A</v>
      </c>
      <c r="G106" s="576"/>
      <c r="H106" s="569"/>
      <c r="I106" s="1367">
        <v>0</v>
      </c>
      <c r="J106" s="1368">
        <v>0</v>
      </c>
      <c r="K106" s="1377">
        <f t="shared" si="8"/>
        <v>0</v>
      </c>
      <c r="L106" s="867" t="str">
        <f t="shared" si="9"/>
        <v>N/A</v>
      </c>
    </row>
    <row r="107" spans="1:12" s="520" customFormat="1" ht="21" hidden="1" customHeight="1" x14ac:dyDescent="0.2">
      <c r="A107" s="901"/>
      <c r="B107" s="903"/>
      <c r="C107" s="1369"/>
      <c r="D107" s="1369"/>
      <c r="E107" s="1377">
        <f t="shared" si="5"/>
        <v>0</v>
      </c>
      <c r="F107" s="521" t="str">
        <f t="shared" si="6"/>
        <v>N/A</v>
      </c>
      <c r="G107" s="576"/>
      <c r="H107" s="569"/>
      <c r="I107" s="1367">
        <v>0</v>
      </c>
      <c r="J107" s="1368">
        <v>0</v>
      </c>
      <c r="K107" s="1377">
        <f t="shared" si="8"/>
        <v>0</v>
      </c>
      <c r="L107" s="867" t="str">
        <f t="shared" si="9"/>
        <v>N/A</v>
      </c>
    </row>
    <row r="108" spans="1:12" s="520" customFormat="1" ht="21" hidden="1" customHeight="1" x14ac:dyDescent="0.2">
      <c r="A108" s="901"/>
      <c r="B108" s="903"/>
      <c r="C108" s="1369"/>
      <c r="D108" s="1369"/>
      <c r="E108" s="1377">
        <f t="shared" si="5"/>
        <v>0</v>
      </c>
      <c r="F108" s="521" t="str">
        <f t="shared" si="6"/>
        <v>N/A</v>
      </c>
      <c r="G108" s="576"/>
      <c r="H108" s="569"/>
      <c r="I108" s="1367">
        <v>0</v>
      </c>
      <c r="J108" s="1368">
        <v>0</v>
      </c>
      <c r="K108" s="1377">
        <f t="shared" si="8"/>
        <v>0</v>
      </c>
      <c r="L108" s="867" t="str">
        <f t="shared" si="9"/>
        <v>N/A</v>
      </c>
    </row>
    <row r="109" spans="1:12" s="520" customFormat="1" ht="21" hidden="1" customHeight="1" x14ac:dyDescent="0.2">
      <c r="A109" s="901"/>
      <c r="B109" s="903"/>
      <c r="C109" s="1369"/>
      <c r="D109" s="1369"/>
      <c r="E109" s="1377">
        <f t="shared" si="5"/>
        <v>0</v>
      </c>
      <c r="F109" s="521" t="str">
        <f t="shared" si="6"/>
        <v>N/A</v>
      </c>
      <c r="G109" s="576"/>
      <c r="H109" s="569"/>
      <c r="I109" s="1367">
        <v>0</v>
      </c>
      <c r="J109" s="1368">
        <v>0</v>
      </c>
      <c r="K109" s="1377">
        <f t="shared" si="8"/>
        <v>0</v>
      </c>
      <c r="L109" s="867" t="str">
        <f t="shared" si="9"/>
        <v>N/A</v>
      </c>
    </row>
    <row r="110" spans="1:12" s="520" customFormat="1" ht="21" hidden="1" customHeight="1" x14ac:dyDescent="0.2">
      <c r="A110" s="901"/>
      <c r="B110" s="903"/>
      <c r="C110" s="1369"/>
      <c r="D110" s="1369"/>
      <c r="E110" s="1377">
        <f t="shared" si="5"/>
        <v>0</v>
      </c>
      <c r="F110" s="521" t="str">
        <f t="shared" si="6"/>
        <v>N/A</v>
      </c>
      <c r="G110" s="576"/>
      <c r="H110" s="569"/>
      <c r="I110" s="1367">
        <v>0</v>
      </c>
      <c r="J110" s="1368">
        <v>0</v>
      </c>
      <c r="K110" s="1377">
        <f t="shared" si="8"/>
        <v>0</v>
      </c>
      <c r="L110" s="867" t="str">
        <f t="shared" si="9"/>
        <v>N/A</v>
      </c>
    </row>
    <row r="111" spans="1:12" s="520" customFormat="1" ht="21" hidden="1" customHeight="1" x14ac:dyDescent="0.2">
      <c r="A111" s="901"/>
      <c r="B111" s="903"/>
      <c r="C111" s="1369"/>
      <c r="D111" s="1369"/>
      <c r="E111" s="1377">
        <f t="shared" si="5"/>
        <v>0</v>
      </c>
      <c r="F111" s="521" t="str">
        <f t="shared" si="6"/>
        <v>N/A</v>
      </c>
      <c r="G111" s="576"/>
      <c r="H111" s="569"/>
      <c r="I111" s="1367">
        <v>0</v>
      </c>
      <c r="J111" s="1368">
        <v>0</v>
      </c>
      <c r="K111" s="1377">
        <f t="shared" si="8"/>
        <v>0</v>
      </c>
      <c r="L111" s="867" t="str">
        <f t="shared" si="9"/>
        <v>N/A</v>
      </c>
    </row>
    <row r="112" spans="1:12" s="520" customFormat="1" ht="21" hidden="1" customHeight="1" x14ac:dyDescent="0.2">
      <c r="A112" s="901"/>
      <c r="B112" s="903"/>
      <c r="C112" s="1369"/>
      <c r="D112" s="1369"/>
      <c r="E112" s="1377">
        <f t="shared" si="5"/>
        <v>0</v>
      </c>
      <c r="F112" s="521" t="str">
        <f t="shared" si="6"/>
        <v>N/A</v>
      </c>
      <c r="G112" s="576"/>
      <c r="H112" s="569"/>
      <c r="I112" s="1367">
        <v>0</v>
      </c>
      <c r="J112" s="1368">
        <v>0</v>
      </c>
      <c r="K112" s="1377">
        <f t="shared" si="8"/>
        <v>0</v>
      </c>
      <c r="L112" s="867" t="str">
        <f t="shared" si="9"/>
        <v>N/A</v>
      </c>
    </row>
    <row r="113" spans="1:12" s="520" customFormat="1" ht="21" hidden="1" customHeight="1" x14ac:dyDescent="0.2">
      <c r="A113" s="901"/>
      <c r="B113" s="903"/>
      <c r="C113" s="1369"/>
      <c r="D113" s="1369"/>
      <c r="E113" s="1377">
        <f t="shared" si="5"/>
        <v>0</v>
      </c>
      <c r="F113" s="521" t="str">
        <f t="shared" si="6"/>
        <v>N/A</v>
      </c>
      <c r="G113" s="576"/>
      <c r="H113" s="569"/>
      <c r="I113" s="1367">
        <v>0</v>
      </c>
      <c r="J113" s="1368">
        <v>0</v>
      </c>
      <c r="K113" s="1377">
        <f t="shared" si="8"/>
        <v>0</v>
      </c>
      <c r="L113" s="867" t="str">
        <f t="shared" si="9"/>
        <v>N/A</v>
      </c>
    </row>
    <row r="114" spans="1:12" s="520" customFormat="1" ht="21" hidden="1" customHeight="1" x14ac:dyDescent="0.2">
      <c r="A114" s="901"/>
      <c r="B114" s="903"/>
      <c r="C114" s="1369"/>
      <c r="D114" s="1369"/>
      <c r="E114" s="1377">
        <f t="shared" si="5"/>
        <v>0</v>
      </c>
      <c r="F114" s="521" t="str">
        <f t="shared" si="6"/>
        <v>N/A</v>
      </c>
      <c r="G114" s="576"/>
      <c r="H114" s="569"/>
      <c r="I114" s="1367">
        <v>0</v>
      </c>
      <c r="J114" s="1368">
        <v>0</v>
      </c>
      <c r="K114" s="1377">
        <f t="shared" si="8"/>
        <v>0</v>
      </c>
      <c r="L114" s="867" t="str">
        <f t="shared" si="9"/>
        <v>N/A</v>
      </c>
    </row>
    <row r="115" spans="1:12" s="520" customFormat="1" ht="21" hidden="1" customHeight="1" x14ac:dyDescent="0.2">
      <c r="A115" s="901"/>
      <c r="B115" s="903"/>
      <c r="C115" s="1369"/>
      <c r="D115" s="1369"/>
      <c r="E115" s="1377">
        <f t="shared" si="5"/>
        <v>0</v>
      </c>
      <c r="F115" s="521" t="str">
        <f t="shared" si="6"/>
        <v>N/A</v>
      </c>
      <c r="G115" s="576"/>
      <c r="H115" s="569"/>
      <c r="I115" s="1367">
        <v>0</v>
      </c>
      <c r="J115" s="1368">
        <v>0</v>
      </c>
      <c r="K115" s="1377">
        <f t="shared" si="8"/>
        <v>0</v>
      </c>
      <c r="L115" s="867" t="str">
        <f t="shared" si="9"/>
        <v>N/A</v>
      </c>
    </row>
    <row r="116" spans="1:12" s="520" customFormat="1" ht="21" hidden="1" customHeight="1" x14ac:dyDescent="0.2">
      <c r="A116" s="901"/>
      <c r="B116" s="903"/>
      <c r="C116" s="1369"/>
      <c r="D116" s="1369"/>
      <c r="E116" s="1377">
        <f t="shared" si="5"/>
        <v>0</v>
      </c>
      <c r="F116" s="521" t="str">
        <f t="shared" si="6"/>
        <v>N/A</v>
      </c>
      <c r="G116" s="576"/>
      <c r="H116" s="569"/>
      <c r="I116" s="1367">
        <v>0</v>
      </c>
      <c r="J116" s="1368">
        <v>0</v>
      </c>
      <c r="K116" s="1377">
        <f t="shared" si="8"/>
        <v>0</v>
      </c>
      <c r="L116" s="867" t="str">
        <f t="shared" si="9"/>
        <v>N/A</v>
      </c>
    </row>
    <row r="117" spans="1:12" s="520" customFormat="1" ht="21" hidden="1" customHeight="1" x14ac:dyDescent="0.2">
      <c r="A117" s="901"/>
      <c r="B117" s="903"/>
      <c r="C117" s="1369"/>
      <c r="D117" s="1369"/>
      <c r="E117" s="1377">
        <f t="shared" si="5"/>
        <v>0</v>
      </c>
      <c r="F117" s="521" t="str">
        <f t="shared" si="6"/>
        <v>N/A</v>
      </c>
      <c r="G117" s="576"/>
      <c r="H117" s="569"/>
      <c r="I117" s="1367">
        <v>0</v>
      </c>
      <c r="J117" s="1368">
        <v>0</v>
      </c>
      <c r="K117" s="1377">
        <f t="shared" si="8"/>
        <v>0</v>
      </c>
      <c r="L117" s="867" t="str">
        <f t="shared" si="9"/>
        <v>N/A</v>
      </c>
    </row>
    <row r="118" spans="1:12" s="520" customFormat="1" ht="21" hidden="1" customHeight="1" x14ac:dyDescent="0.2">
      <c r="A118" s="901"/>
      <c r="B118" s="903"/>
      <c r="C118" s="1369"/>
      <c r="D118" s="1369"/>
      <c r="E118" s="1377">
        <f t="shared" si="5"/>
        <v>0</v>
      </c>
      <c r="F118" s="521" t="str">
        <f t="shared" si="6"/>
        <v>N/A</v>
      </c>
      <c r="G118" s="576"/>
      <c r="H118" s="569"/>
      <c r="I118" s="1367">
        <v>0</v>
      </c>
      <c r="J118" s="1368">
        <v>0</v>
      </c>
      <c r="K118" s="1377">
        <f t="shared" si="8"/>
        <v>0</v>
      </c>
      <c r="L118" s="867" t="str">
        <f t="shared" si="9"/>
        <v>N/A</v>
      </c>
    </row>
    <row r="119" spans="1:12" s="520" customFormat="1" ht="21" hidden="1" customHeight="1" x14ac:dyDescent="0.2">
      <c r="A119" s="901"/>
      <c r="B119" s="903"/>
      <c r="C119" s="1369"/>
      <c r="D119" s="1369"/>
      <c r="E119" s="1377">
        <f t="shared" si="5"/>
        <v>0</v>
      </c>
      <c r="F119" s="521" t="str">
        <f t="shared" si="6"/>
        <v>N/A</v>
      </c>
      <c r="G119" s="576"/>
      <c r="H119" s="569"/>
      <c r="I119" s="1367">
        <v>0</v>
      </c>
      <c r="J119" s="1368">
        <v>0</v>
      </c>
      <c r="K119" s="1377">
        <f t="shared" si="8"/>
        <v>0</v>
      </c>
      <c r="L119" s="867" t="str">
        <f t="shared" si="9"/>
        <v>N/A</v>
      </c>
    </row>
    <row r="120" spans="1:12" s="520" customFormat="1" ht="21" hidden="1" customHeight="1" x14ac:dyDescent="0.2">
      <c r="A120" s="901"/>
      <c r="B120" s="903"/>
      <c r="C120" s="1369"/>
      <c r="D120" s="1369"/>
      <c r="E120" s="1377">
        <f t="shared" si="5"/>
        <v>0</v>
      </c>
      <c r="F120" s="521" t="str">
        <f t="shared" si="6"/>
        <v>N/A</v>
      </c>
      <c r="G120" s="576"/>
      <c r="H120" s="569"/>
      <c r="I120" s="1367">
        <v>0</v>
      </c>
      <c r="J120" s="1368">
        <v>0</v>
      </c>
      <c r="K120" s="1377">
        <f t="shared" si="8"/>
        <v>0</v>
      </c>
      <c r="L120" s="867" t="str">
        <f t="shared" si="9"/>
        <v>N/A</v>
      </c>
    </row>
    <row r="121" spans="1:12" s="520" customFormat="1" ht="21" hidden="1" customHeight="1" x14ac:dyDescent="0.2">
      <c r="A121" s="901"/>
      <c r="B121" s="903"/>
      <c r="C121" s="1369"/>
      <c r="D121" s="1369"/>
      <c r="E121" s="1377">
        <f t="shared" si="5"/>
        <v>0</v>
      </c>
      <c r="F121" s="521" t="str">
        <f t="shared" si="6"/>
        <v>N/A</v>
      </c>
      <c r="G121" s="576"/>
      <c r="H121" s="569"/>
      <c r="I121" s="1367">
        <v>0</v>
      </c>
      <c r="J121" s="1368">
        <v>0</v>
      </c>
      <c r="K121" s="1377">
        <f t="shared" si="8"/>
        <v>0</v>
      </c>
      <c r="L121" s="867" t="str">
        <f t="shared" si="9"/>
        <v>N/A</v>
      </c>
    </row>
    <row r="122" spans="1:12" s="520" customFormat="1" ht="21" hidden="1" customHeight="1" x14ac:dyDescent="0.2">
      <c r="A122" s="901"/>
      <c r="B122" s="903"/>
      <c r="C122" s="1369"/>
      <c r="D122" s="1369"/>
      <c r="E122" s="1377">
        <f t="shared" si="5"/>
        <v>0</v>
      </c>
      <c r="F122" s="521" t="str">
        <f t="shared" si="6"/>
        <v>N/A</v>
      </c>
      <c r="G122" s="576"/>
      <c r="H122" s="569"/>
      <c r="I122" s="1367">
        <v>0</v>
      </c>
      <c r="J122" s="1368">
        <v>0</v>
      </c>
      <c r="K122" s="1377">
        <f t="shared" si="8"/>
        <v>0</v>
      </c>
      <c r="L122" s="867" t="str">
        <f t="shared" si="9"/>
        <v>N/A</v>
      </c>
    </row>
    <row r="123" spans="1:12" s="520" customFormat="1" ht="21" hidden="1" customHeight="1" x14ac:dyDescent="0.2">
      <c r="A123" s="901"/>
      <c r="B123" s="903"/>
      <c r="C123" s="1369"/>
      <c r="D123" s="1369"/>
      <c r="E123" s="1377">
        <f t="shared" si="5"/>
        <v>0</v>
      </c>
      <c r="F123" s="521" t="str">
        <f t="shared" si="6"/>
        <v>N/A</v>
      </c>
      <c r="G123" s="576"/>
      <c r="H123" s="569"/>
      <c r="I123" s="1367">
        <v>0</v>
      </c>
      <c r="J123" s="1368">
        <v>0</v>
      </c>
      <c r="K123" s="1377">
        <f t="shared" si="8"/>
        <v>0</v>
      </c>
      <c r="L123" s="867" t="str">
        <f t="shared" si="9"/>
        <v>N/A</v>
      </c>
    </row>
    <row r="124" spans="1:12" s="520" customFormat="1" ht="21" hidden="1" customHeight="1" x14ac:dyDescent="0.2">
      <c r="A124" s="901"/>
      <c r="B124" s="903"/>
      <c r="C124" s="1369"/>
      <c r="D124" s="1369"/>
      <c r="E124" s="1377">
        <f t="shared" si="5"/>
        <v>0</v>
      </c>
      <c r="F124" s="521" t="str">
        <f t="shared" si="6"/>
        <v>N/A</v>
      </c>
      <c r="G124" s="576"/>
      <c r="H124" s="569"/>
      <c r="I124" s="1367">
        <v>0</v>
      </c>
      <c r="J124" s="1368">
        <v>0</v>
      </c>
      <c r="K124" s="1377">
        <f t="shared" si="8"/>
        <v>0</v>
      </c>
      <c r="L124" s="867" t="str">
        <f t="shared" si="9"/>
        <v>N/A</v>
      </c>
    </row>
    <row r="125" spans="1:12" s="520" customFormat="1" ht="21" hidden="1" customHeight="1" x14ac:dyDescent="0.2">
      <c r="A125" s="901"/>
      <c r="B125" s="903"/>
      <c r="C125" s="1369"/>
      <c r="D125" s="1369"/>
      <c r="E125" s="1377">
        <f t="shared" si="5"/>
        <v>0</v>
      </c>
      <c r="F125" s="521" t="str">
        <f t="shared" si="6"/>
        <v>N/A</v>
      </c>
      <c r="G125" s="576"/>
      <c r="H125" s="569"/>
      <c r="I125" s="1367">
        <v>0</v>
      </c>
      <c r="J125" s="1368">
        <v>0</v>
      </c>
      <c r="K125" s="1377">
        <f t="shared" si="8"/>
        <v>0</v>
      </c>
      <c r="L125" s="867" t="str">
        <f t="shared" si="9"/>
        <v>N/A</v>
      </c>
    </row>
    <row r="126" spans="1:12" s="520" customFormat="1" ht="21" hidden="1" customHeight="1" x14ac:dyDescent="0.2">
      <c r="A126" s="901"/>
      <c r="B126" s="903"/>
      <c r="C126" s="1369"/>
      <c r="D126" s="1369"/>
      <c r="E126" s="1377">
        <f t="shared" si="5"/>
        <v>0</v>
      </c>
      <c r="F126" s="521" t="str">
        <f t="shared" si="6"/>
        <v>N/A</v>
      </c>
      <c r="G126" s="576"/>
      <c r="H126" s="569"/>
      <c r="I126" s="1367">
        <v>0</v>
      </c>
      <c r="J126" s="1368">
        <v>0</v>
      </c>
      <c r="K126" s="1377">
        <f t="shared" si="8"/>
        <v>0</v>
      </c>
      <c r="L126" s="867" t="str">
        <f t="shared" si="9"/>
        <v>N/A</v>
      </c>
    </row>
    <row r="127" spans="1:12" s="520" customFormat="1" ht="21" hidden="1" customHeight="1" x14ac:dyDescent="0.2">
      <c r="A127" s="901"/>
      <c r="B127" s="903"/>
      <c r="C127" s="1369"/>
      <c r="D127" s="1369"/>
      <c r="E127" s="1377">
        <f t="shared" si="5"/>
        <v>0</v>
      </c>
      <c r="F127" s="521" t="str">
        <f t="shared" si="6"/>
        <v>N/A</v>
      </c>
      <c r="G127" s="576"/>
      <c r="H127" s="569"/>
      <c r="I127" s="1367">
        <v>0</v>
      </c>
      <c r="J127" s="1368">
        <v>0</v>
      </c>
      <c r="K127" s="1377">
        <f t="shared" si="8"/>
        <v>0</v>
      </c>
      <c r="L127" s="867" t="str">
        <f t="shared" si="9"/>
        <v>N/A</v>
      </c>
    </row>
    <row r="128" spans="1:12" s="520" customFormat="1" ht="21" hidden="1" customHeight="1" x14ac:dyDescent="0.2">
      <c r="A128" s="901"/>
      <c r="B128" s="903"/>
      <c r="C128" s="1369"/>
      <c r="D128" s="1369"/>
      <c r="E128" s="1377">
        <f t="shared" si="5"/>
        <v>0</v>
      </c>
      <c r="F128" s="521" t="str">
        <f t="shared" si="6"/>
        <v>N/A</v>
      </c>
      <c r="G128" s="576"/>
      <c r="H128" s="569"/>
      <c r="I128" s="1367">
        <v>0</v>
      </c>
      <c r="J128" s="1368">
        <v>0</v>
      </c>
      <c r="K128" s="1377">
        <f t="shared" si="8"/>
        <v>0</v>
      </c>
      <c r="L128" s="867" t="str">
        <f t="shared" si="9"/>
        <v>N/A</v>
      </c>
    </row>
    <row r="129" spans="1:12" s="520" customFormat="1" ht="21" hidden="1" customHeight="1" x14ac:dyDescent="0.2">
      <c r="A129" s="901"/>
      <c r="B129" s="903"/>
      <c r="C129" s="1369"/>
      <c r="D129" s="1369"/>
      <c r="E129" s="1377">
        <f t="shared" si="5"/>
        <v>0</v>
      </c>
      <c r="F129" s="521" t="str">
        <f t="shared" si="6"/>
        <v>N/A</v>
      </c>
      <c r="G129" s="576"/>
      <c r="H129" s="569"/>
      <c r="I129" s="1367">
        <v>0</v>
      </c>
      <c r="J129" s="1368">
        <v>0</v>
      </c>
      <c r="K129" s="1377">
        <f t="shared" si="8"/>
        <v>0</v>
      </c>
      <c r="L129" s="867" t="str">
        <f t="shared" si="9"/>
        <v>N/A</v>
      </c>
    </row>
    <row r="130" spans="1:12" s="520" customFormat="1" ht="21" hidden="1" customHeight="1" x14ac:dyDescent="0.2">
      <c r="A130" s="901"/>
      <c r="B130" s="903"/>
      <c r="C130" s="1369"/>
      <c r="D130" s="1369"/>
      <c r="E130" s="1377">
        <f t="shared" si="5"/>
        <v>0</v>
      </c>
      <c r="F130" s="521" t="str">
        <f t="shared" si="6"/>
        <v>N/A</v>
      </c>
      <c r="G130" s="576"/>
      <c r="H130" s="569"/>
      <c r="I130" s="1367">
        <v>0</v>
      </c>
      <c r="J130" s="1368">
        <v>0</v>
      </c>
      <c r="K130" s="1377">
        <f t="shared" si="8"/>
        <v>0</v>
      </c>
      <c r="L130" s="867" t="str">
        <f t="shared" si="9"/>
        <v>N/A</v>
      </c>
    </row>
    <row r="131" spans="1:12" s="520" customFormat="1" ht="21" hidden="1" customHeight="1" x14ac:dyDescent="0.2">
      <c r="A131" s="901"/>
      <c r="B131" s="903"/>
      <c r="C131" s="1369"/>
      <c r="D131" s="1369"/>
      <c r="E131" s="1377">
        <f t="shared" si="5"/>
        <v>0</v>
      </c>
      <c r="F131" s="521" t="str">
        <f t="shared" si="6"/>
        <v>N/A</v>
      </c>
      <c r="G131" s="576"/>
      <c r="H131" s="569"/>
      <c r="I131" s="1367">
        <v>0</v>
      </c>
      <c r="J131" s="1368">
        <v>0</v>
      </c>
      <c r="K131" s="1377">
        <f t="shared" si="8"/>
        <v>0</v>
      </c>
      <c r="L131" s="867" t="str">
        <f t="shared" si="9"/>
        <v>N/A</v>
      </c>
    </row>
    <row r="132" spans="1:12" s="520" customFormat="1" ht="15" hidden="1" x14ac:dyDescent="0.2">
      <c r="A132" s="901"/>
      <c r="B132" s="903"/>
      <c r="C132" s="1369"/>
      <c r="D132" s="1369"/>
      <c r="E132" s="1377">
        <f t="shared" si="5"/>
        <v>0</v>
      </c>
      <c r="F132" s="521" t="str">
        <f t="shared" si="6"/>
        <v>N/A</v>
      </c>
      <c r="G132" s="576"/>
      <c r="H132" s="569"/>
      <c r="I132" s="1367">
        <v>0</v>
      </c>
      <c r="J132" s="1368">
        <v>0</v>
      </c>
      <c r="K132" s="1377">
        <f t="shared" si="8"/>
        <v>0</v>
      </c>
      <c r="L132" s="867" t="str">
        <f t="shared" si="9"/>
        <v>N/A</v>
      </c>
    </row>
    <row r="133" spans="1:12" s="520" customFormat="1" ht="15" hidden="1" x14ac:dyDescent="0.2">
      <c r="A133" s="901"/>
      <c r="B133" s="903"/>
      <c r="C133" s="1369"/>
      <c r="D133" s="1369"/>
      <c r="E133" s="1377">
        <f t="shared" si="5"/>
        <v>0</v>
      </c>
      <c r="F133" s="521" t="str">
        <f t="shared" si="6"/>
        <v>N/A</v>
      </c>
      <c r="G133" s="576"/>
      <c r="H133" s="569"/>
      <c r="I133" s="1367">
        <v>0</v>
      </c>
      <c r="J133" s="1368">
        <v>0</v>
      </c>
      <c r="K133" s="1377">
        <f t="shared" si="8"/>
        <v>0</v>
      </c>
      <c r="L133" s="867" t="str">
        <f t="shared" si="9"/>
        <v>N/A</v>
      </c>
    </row>
    <row r="134" spans="1:12" s="520" customFormat="1" ht="15" hidden="1" x14ac:dyDescent="0.2">
      <c r="A134" s="901"/>
      <c r="B134" s="903"/>
      <c r="C134" s="1369"/>
      <c r="D134" s="1369"/>
      <c r="E134" s="1377">
        <f t="shared" si="5"/>
        <v>0</v>
      </c>
      <c r="F134" s="521" t="str">
        <f t="shared" si="6"/>
        <v>N/A</v>
      </c>
      <c r="G134" s="576"/>
      <c r="H134" s="569"/>
      <c r="I134" s="1367">
        <v>0</v>
      </c>
      <c r="J134" s="1368">
        <v>0</v>
      </c>
      <c r="K134" s="1377">
        <f t="shared" si="8"/>
        <v>0</v>
      </c>
      <c r="L134" s="867" t="str">
        <f t="shared" si="9"/>
        <v>N/A</v>
      </c>
    </row>
    <row r="135" spans="1:12" s="520" customFormat="1" ht="15" hidden="1" x14ac:dyDescent="0.2">
      <c r="A135" s="901"/>
      <c r="B135" s="903"/>
      <c r="C135" s="1369"/>
      <c r="D135" s="1369"/>
      <c r="E135" s="1377">
        <f t="shared" si="5"/>
        <v>0</v>
      </c>
      <c r="F135" s="521" t="str">
        <f t="shared" si="6"/>
        <v>N/A</v>
      </c>
      <c r="G135" s="576"/>
      <c r="H135" s="569"/>
      <c r="I135" s="1367">
        <v>0</v>
      </c>
      <c r="J135" s="1368">
        <v>0</v>
      </c>
      <c r="K135" s="1377">
        <f t="shared" si="8"/>
        <v>0</v>
      </c>
      <c r="L135" s="867" t="str">
        <f t="shared" si="9"/>
        <v>N/A</v>
      </c>
    </row>
    <row r="136" spans="1:12" s="520" customFormat="1" ht="15.75" hidden="1" thickBot="1" x14ac:dyDescent="0.25">
      <c r="A136" s="904"/>
      <c r="B136" s="905"/>
      <c r="C136" s="1370"/>
      <c r="D136" s="1370"/>
      <c r="E136" s="1378">
        <f t="shared" si="5"/>
        <v>0</v>
      </c>
      <c r="F136" s="869" t="str">
        <f t="shared" si="6"/>
        <v>N/A</v>
      </c>
      <c r="G136" s="871"/>
      <c r="H136" s="569"/>
      <c r="I136" s="1367">
        <v>0</v>
      </c>
      <c r="J136" s="1368">
        <v>0</v>
      </c>
      <c r="K136" s="1377">
        <f t="shared" si="8"/>
        <v>0</v>
      </c>
      <c r="L136" s="867" t="str">
        <f t="shared" si="9"/>
        <v>N/A</v>
      </c>
    </row>
    <row r="137" spans="1:12" s="520" customFormat="1" ht="21" customHeight="1" thickBot="1" x14ac:dyDescent="0.25">
      <c r="A137" s="2096" t="s">
        <v>340</v>
      </c>
      <c r="B137" s="2097"/>
      <c r="C137" s="1383">
        <f>SUM(C27:C136)</f>
        <v>4646843.1347466186</v>
      </c>
      <c r="D137" s="1383">
        <f>SUM(D27:D136)</f>
        <v>2610959.8723263196</v>
      </c>
      <c r="E137" s="1383">
        <f>SUM(E27:E136)</f>
        <v>2035883.2624202995</v>
      </c>
      <c r="F137" s="870">
        <f>D137/C137</f>
        <v>0.56187820346311068</v>
      </c>
      <c r="G137" s="872"/>
      <c r="H137" s="566"/>
      <c r="I137" s="1382">
        <f>SUM(I27:I136)</f>
        <v>4646843.1347466186</v>
      </c>
      <c r="J137" s="1382">
        <f>SUM(J27:J136)</f>
        <v>2609899.7711681407</v>
      </c>
      <c r="K137" s="1382">
        <f>SUM(K27:K136)</f>
        <v>2036943.3635784776</v>
      </c>
      <c r="L137" s="522">
        <f>J137/I137</f>
        <v>0.56165006984046872</v>
      </c>
    </row>
    <row r="138" spans="1:12" s="520" customFormat="1" ht="15" x14ac:dyDescent="0.2">
      <c r="A138" s="499"/>
      <c r="B138" s="499"/>
      <c r="C138" s="572"/>
      <c r="D138" s="499"/>
      <c r="E138" s="499"/>
      <c r="F138" s="499"/>
      <c r="G138" s="567"/>
      <c r="H138" s="499"/>
      <c r="I138" s="499"/>
      <c r="J138" s="499"/>
      <c r="K138" s="499"/>
    </row>
    <row r="139" spans="1:12" s="520" customFormat="1" ht="15" x14ac:dyDescent="0.2">
      <c r="A139" s="487" t="s">
        <v>358</v>
      </c>
      <c r="B139" s="490"/>
      <c r="C139" s="490"/>
      <c r="D139" s="487"/>
      <c r="E139" s="490"/>
      <c r="F139" s="490"/>
      <c r="G139" s="490"/>
      <c r="H139" s="499"/>
      <c r="I139" s="490"/>
      <c r="J139" s="490"/>
      <c r="K139" s="490"/>
      <c r="L139" s="490"/>
    </row>
    <row r="140" spans="1:12" s="520" customFormat="1" ht="15.75" thickBot="1" x14ac:dyDescent="0.25">
      <c r="A140" s="499"/>
      <c r="B140" s="499"/>
      <c r="C140" s="499"/>
      <c r="D140" s="499"/>
      <c r="E140" s="499"/>
      <c r="F140" s="499"/>
      <c r="G140" s="567"/>
      <c r="H140" s="499"/>
      <c r="I140" s="499"/>
      <c r="J140" s="499"/>
      <c r="K140" s="499"/>
    </row>
    <row r="141" spans="1:12" s="523" customFormat="1" ht="89.45" customHeight="1" x14ac:dyDescent="0.2">
      <c r="A141" s="1315" t="s">
        <v>359</v>
      </c>
      <c r="B141" s="1322" t="s">
        <v>1312</v>
      </c>
      <c r="C141" s="859" t="s">
        <v>112</v>
      </c>
      <c r="D141" s="859" t="s">
        <v>336</v>
      </c>
      <c r="E141" s="1312" t="s">
        <v>337</v>
      </c>
      <c r="F141" s="1311" t="s">
        <v>338</v>
      </c>
      <c r="G141" s="1310" t="s">
        <v>339</v>
      </c>
      <c r="H141" s="573"/>
      <c r="I141" s="866" t="s">
        <v>30</v>
      </c>
      <c r="J141" s="859" t="s">
        <v>1026</v>
      </c>
      <c r="K141" s="859" t="s">
        <v>1027</v>
      </c>
      <c r="L141" s="861" t="s">
        <v>338</v>
      </c>
    </row>
    <row r="142" spans="1:12" s="520" customFormat="1" ht="143.25" customHeight="1" x14ac:dyDescent="0.2">
      <c r="A142" s="1319" t="s">
        <v>1394</v>
      </c>
      <c r="B142" s="1318" t="s">
        <v>1322</v>
      </c>
      <c r="C142" s="1369">
        <v>1467012.3329163485</v>
      </c>
      <c r="D142" s="1369">
        <v>395739.90364157717</v>
      </c>
      <c r="E142" s="1377">
        <f>C142-D142</f>
        <v>1071272.4292747714</v>
      </c>
      <c r="F142" s="521">
        <f>IF(AND(C142=0,D142=0),"N/A",IF(AND(C142=0,D142&lt;&gt;0),"Not Budgeted",D142/C142))</f>
        <v>0.26975908433902918</v>
      </c>
      <c r="G142" s="1571" t="s">
        <v>1526</v>
      </c>
      <c r="H142" s="570"/>
      <c r="I142" s="1367">
        <v>1467012.3329163485</v>
      </c>
      <c r="J142" s="1369">
        <v>394679.79761011741</v>
      </c>
      <c r="K142" s="1377">
        <f>I142-J142</f>
        <v>1072332.5353062311</v>
      </c>
      <c r="L142" s="867">
        <f>IF(AND(I142=0,J142=0),"N/A",IF(AND(I142=0,J142&lt;&gt;0),"Not Budgeted",J142/I142))</f>
        <v>0.26903645508249641</v>
      </c>
    </row>
    <row r="143" spans="1:12" s="520" customFormat="1" ht="128.25" customHeight="1" x14ac:dyDescent="0.2">
      <c r="A143" s="1320" t="s">
        <v>1395</v>
      </c>
      <c r="B143" s="1318" t="s">
        <v>1322</v>
      </c>
      <c r="C143" s="1369">
        <v>279423.08005080424</v>
      </c>
      <c r="D143" s="1369">
        <v>245555.52145506965</v>
      </c>
      <c r="E143" s="1377">
        <f>C143-D143</f>
        <v>33867.55859573459</v>
      </c>
      <c r="F143" s="521">
        <f>IF(AND(C143=0,D143=0),"N/A",IF(AND(C143=0,D143&lt;&gt;0),"Not Budgeted",D143/C143))</f>
        <v>0.87879469874293548</v>
      </c>
      <c r="G143" s="1571" t="s">
        <v>1527</v>
      </c>
      <c r="H143" s="570"/>
      <c r="I143" s="1367">
        <v>279423.08005080424</v>
      </c>
      <c r="J143" s="1369">
        <v>245555.52145506965</v>
      </c>
      <c r="K143" s="1377">
        <f>I143-J143</f>
        <v>33867.55859573459</v>
      </c>
      <c r="L143" s="867">
        <f>IF(AND(I143=0,J143=0),"N/A",IF(AND(I143=0,J143&lt;&gt;0),"Not Budgeted",J143/I143))</f>
        <v>0.87879469874293548</v>
      </c>
    </row>
    <row r="144" spans="1:12" s="520" customFormat="1" ht="156.75" customHeight="1" x14ac:dyDescent="0.2">
      <c r="A144" s="1320" t="s">
        <v>1396</v>
      </c>
      <c r="B144" s="1318" t="s">
        <v>1322</v>
      </c>
      <c r="C144" s="1369">
        <v>352698.41598374269</v>
      </c>
      <c r="D144" s="1369">
        <v>305396.85191630397</v>
      </c>
      <c r="E144" s="1377">
        <f>C144-D144</f>
        <v>47301.56406743871</v>
      </c>
      <c r="F144" s="521">
        <f>IF(AND(C144=0,D144=0),"N/A",IF(AND(C144=0,D144&lt;&gt;0),"Not Budgeted",D144/C144))</f>
        <v>0.86588665578350932</v>
      </c>
      <c r="G144" s="1571" t="s">
        <v>1528</v>
      </c>
      <c r="H144" s="570"/>
      <c r="I144" s="1367">
        <v>352698.41598374269</v>
      </c>
      <c r="J144" s="1369">
        <v>305396.85191630397</v>
      </c>
      <c r="K144" s="1377">
        <f>I144-J144</f>
        <v>47301.56406743871</v>
      </c>
      <c r="L144" s="867">
        <f>IF(AND(I144=0,J144=0),"N/A",IF(AND(I144=0,J144&lt;&gt;0),"Not Budgeted",J144/I144))</f>
        <v>0.86588665578350932</v>
      </c>
    </row>
    <row r="145" spans="1:12" s="520" customFormat="1" ht="165" customHeight="1" x14ac:dyDescent="0.2">
      <c r="A145" s="1320" t="s">
        <v>1397</v>
      </c>
      <c r="B145" s="1318" t="s">
        <v>1317</v>
      </c>
      <c r="C145" s="1369">
        <v>717972.35405153024</v>
      </c>
      <c r="D145" s="1369">
        <v>582769.51273137913</v>
      </c>
      <c r="E145" s="1377">
        <f>C145-D145</f>
        <v>135202.84132015111</v>
      </c>
      <c r="F145" s="521">
        <f>IF(AND(C145=0,D145=0),"N/A",IF(AND(C145=0,D145&lt;&gt;0),"Not Budgeted",D145/C145))</f>
        <v>0.81168795628801138</v>
      </c>
      <c r="G145" s="1571" t="s">
        <v>1529</v>
      </c>
      <c r="H145" s="570"/>
      <c r="I145" s="1367">
        <v>717972.35405153024</v>
      </c>
      <c r="J145" s="1369">
        <v>582769.51273137913</v>
      </c>
      <c r="K145" s="1378">
        <f>I145-J145</f>
        <v>135202.84132015111</v>
      </c>
      <c r="L145" s="867">
        <f>IF(AND(I145=0,J145=0),"N/A",IF(AND(I145=0,J145&lt;&gt;0),"Not Budgeted",J145/I145))</f>
        <v>0.81168795628801138</v>
      </c>
    </row>
    <row r="146" spans="1:12" s="520" customFormat="1" ht="74.25" customHeight="1" x14ac:dyDescent="0.2">
      <c r="A146" s="1320" t="s">
        <v>1398</v>
      </c>
      <c r="B146" s="1318" t="s">
        <v>1317</v>
      </c>
      <c r="C146" s="1369">
        <v>361778.16365440271</v>
      </c>
      <c r="D146" s="1369">
        <v>264858.61349033267</v>
      </c>
      <c r="E146" s="1377">
        <f>C146-D146</f>
        <v>96919.550164070039</v>
      </c>
      <c r="F146" s="521">
        <f>IF(AND(C146=0,D146=0),"N/A",IF(AND(C146=0,D146&lt;&gt;0),"Not Budgeted",D146/C146))</f>
        <v>0.73210226624773633</v>
      </c>
      <c r="G146" s="1571" t="s">
        <v>1530</v>
      </c>
      <c r="H146" s="570"/>
      <c r="I146" s="1367">
        <v>361778.16365440271</v>
      </c>
      <c r="J146" s="1369">
        <v>264858.61349033267</v>
      </c>
      <c r="K146" s="1378">
        <f>I146-J146</f>
        <v>96919.550164070039</v>
      </c>
      <c r="L146" s="867">
        <f>IF(AND(I146=0,J146=0),"N/A",IF(AND(I146=0,J146&lt;&gt;0),"Not Budgeted",J146/I146))</f>
        <v>0.73210226624773633</v>
      </c>
    </row>
    <row r="147" spans="1:12" s="520" customFormat="1" ht="84.75" customHeight="1" x14ac:dyDescent="0.2">
      <c r="A147" s="1320" t="s">
        <v>1399</v>
      </c>
      <c r="B147" s="1318" t="s">
        <v>1317</v>
      </c>
      <c r="C147" s="1369">
        <v>69866.902624894152</v>
      </c>
      <c r="D147" s="1369">
        <v>62194.106787469609</v>
      </c>
      <c r="E147" s="1377">
        <f t="shared" ref="E147:E210" si="10">C147-D147</f>
        <v>7672.7958374245427</v>
      </c>
      <c r="F147" s="521">
        <f t="shared" ref="F147:F210" si="11">IF(AND(C147=0,D147=0),"N/A",IF(AND(C147=0,D147&lt;&gt;0),"Not Budgeted",D147/C147))</f>
        <v>0.89017981978364302</v>
      </c>
      <c r="G147" s="1571" t="s">
        <v>1531</v>
      </c>
      <c r="H147" s="570"/>
      <c r="I147" s="1367">
        <v>69866.902624894152</v>
      </c>
      <c r="J147" s="1369">
        <v>62194.11163745066</v>
      </c>
      <c r="K147" s="1377">
        <f t="shared" ref="K147:K210" si="12">I147-J147</f>
        <v>7672.7909874434918</v>
      </c>
      <c r="L147" s="867">
        <f t="shared" ref="L147:L210" si="13">IF(AND(I147=0,J147=0),"N/A",IF(AND(I147=0,J147&lt;&gt;0),"Not Budgeted",J147/I147))</f>
        <v>0.89017988920107627</v>
      </c>
    </row>
    <row r="148" spans="1:12" s="520" customFormat="1" ht="97.5" customHeight="1" x14ac:dyDescent="0.2">
      <c r="A148" s="1320" t="s">
        <v>31</v>
      </c>
      <c r="B148" s="1318" t="s">
        <v>1313</v>
      </c>
      <c r="C148" s="1369">
        <v>126188.89704318375</v>
      </c>
      <c r="D148" s="1369">
        <v>66857.965009291467</v>
      </c>
      <c r="E148" s="1377">
        <f t="shared" si="10"/>
        <v>59330.932033892284</v>
      </c>
      <c r="F148" s="521">
        <f t="shared" si="11"/>
        <v>0.52982446614468515</v>
      </c>
      <c r="G148" s="1571" t="s">
        <v>1538</v>
      </c>
      <c r="H148" s="570"/>
      <c r="I148" s="1367">
        <v>126188.89704318375</v>
      </c>
      <c r="J148" s="1369">
        <v>66857.962201799426</v>
      </c>
      <c r="K148" s="1377">
        <f t="shared" si="12"/>
        <v>59330.934841384325</v>
      </c>
      <c r="L148" s="867">
        <f t="shared" si="13"/>
        <v>0.52982444389635663</v>
      </c>
    </row>
    <row r="149" spans="1:12" s="520" customFormat="1" ht="75" customHeight="1" x14ac:dyDescent="0.2">
      <c r="A149" s="1320" t="s">
        <v>1400</v>
      </c>
      <c r="B149" s="1318" t="s">
        <v>31</v>
      </c>
      <c r="C149" s="1369">
        <v>892254.87999999989</v>
      </c>
      <c r="D149" s="1369">
        <v>628708.43000000005</v>
      </c>
      <c r="E149" s="1377">
        <f t="shared" si="10"/>
        <v>263546.44999999984</v>
      </c>
      <c r="F149" s="521">
        <f t="shared" si="11"/>
        <v>0.70462873792295777</v>
      </c>
      <c r="G149" s="1571" t="s">
        <v>1532</v>
      </c>
      <c r="H149" s="570"/>
      <c r="I149" s="1367">
        <v>892254.87999999989</v>
      </c>
      <c r="J149" s="1369">
        <v>628708.43000000005</v>
      </c>
      <c r="K149" s="1378">
        <f t="shared" si="12"/>
        <v>263546.44999999984</v>
      </c>
      <c r="L149" s="867">
        <f t="shared" si="13"/>
        <v>0.70462873792295777</v>
      </c>
    </row>
    <row r="150" spans="1:12" s="520" customFormat="1" ht="89.25" customHeight="1" x14ac:dyDescent="0.2">
      <c r="A150" s="1320" t="s">
        <v>1401</v>
      </c>
      <c r="B150" s="1318" t="s">
        <v>1325</v>
      </c>
      <c r="C150" s="1369">
        <v>233769.21156142498</v>
      </c>
      <c r="D150" s="1369">
        <v>19532.810000000001</v>
      </c>
      <c r="E150" s="1377">
        <f t="shared" si="10"/>
        <v>214236.40156142498</v>
      </c>
      <c r="F150" s="521">
        <f t="shared" si="11"/>
        <v>8.3555956190867239E-2</v>
      </c>
      <c r="G150" s="1571" t="s">
        <v>1533</v>
      </c>
      <c r="H150" s="570"/>
      <c r="I150" s="1367">
        <v>233769.21156142498</v>
      </c>
      <c r="J150" s="1369">
        <v>19532.810000000001</v>
      </c>
      <c r="K150" s="1378">
        <f t="shared" si="12"/>
        <v>214236.40156142498</v>
      </c>
      <c r="L150" s="867">
        <f t="shared" si="13"/>
        <v>8.3555956190867239E-2</v>
      </c>
    </row>
    <row r="151" spans="1:12" s="520" customFormat="1" ht="111.75" customHeight="1" x14ac:dyDescent="0.2">
      <c r="A151" s="1320" t="s">
        <v>1402</v>
      </c>
      <c r="B151" s="1318" t="s">
        <v>1315</v>
      </c>
      <c r="C151" s="1369">
        <v>145878.8968602879</v>
      </c>
      <c r="D151" s="1369">
        <v>39346.160792799747</v>
      </c>
      <c r="E151" s="1377">
        <f t="shared" si="10"/>
        <v>106532.73606748815</v>
      </c>
      <c r="F151" s="521">
        <f t="shared" si="11"/>
        <v>0.26971797593508406</v>
      </c>
      <c r="G151" s="1571" t="s">
        <v>1534</v>
      </c>
      <c r="H151" s="570"/>
      <c r="I151" s="1367">
        <v>145878.8968602879</v>
      </c>
      <c r="J151" s="1369">
        <v>39346.160792799747</v>
      </c>
      <c r="K151" s="1377">
        <f t="shared" si="12"/>
        <v>106532.73606748815</v>
      </c>
      <c r="L151" s="867">
        <f t="shared" si="13"/>
        <v>0.26971797593508406</v>
      </c>
    </row>
    <row r="152" spans="1:12" s="520" customFormat="1" ht="27.75" hidden="1" customHeight="1" x14ac:dyDescent="0.2">
      <c r="A152" s="1320"/>
      <c r="B152" s="1318"/>
      <c r="C152" s="1369">
        <v>0</v>
      </c>
      <c r="D152" s="1369">
        <v>0</v>
      </c>
      <c r="E152" s="1377">
        <f t="shared" si="10"/>
        <v>0</v>
      </c>
      <c r="F152" s="521" t="str">
        <f t="shared" si="11"/>
        <v>N/A</v>
      </c>
      <c r="G152" s="576"/>
      <c r="H152" s="570"/>
      <c r="I152" s="1367">
        <v>0</v>
      </c>
      <c r="J152" s="1368">
        <v>0</v>
      </c>
      <c r="K152" s="1377">
        <f t="shared" si="12"/>
        <v>0</v>
      </c>
      <c r="L152" s="867" t="str">
        <f t="shared" si="13"/>
        <v>N/A</v>
      </c>
    </row>
    <row r="153" spans="1:12" s="520" customFormat="1" ht="27.75" hidden="1" customHeight="1" x14ac:dyDescent="0.2">
      <c r="A153" s="1320" t="s">
        <v>1040</v>
      </c>
      <c r="B153" s="1318"/>
      <c r="C153" s="1369"/>
      <c r="D153" s="1369"/>
      <c r="E153" s="1377">
        <f t="shared" si="10"/>
        <v>0</v>
      </c>
      <c r="F153" s="521" t="str">
        <f t="shared" si="11"/>
        <v>N/A</v>
      </c>
      <c r="G153" s="576"/>
      <c r="H153" s="570"/>
      <c r="I153" s="1367">
        <v>0</v>
      </c>
      <c r="J153" s="1368">
        <v>0</v>
      </c>
      <c r="K153" s="1378">
        <f t="shared" si="12"/>
        <v>0</v>
      </c>
      <c r="L153" s="867" t="str">
        <f t="shared" si="13"/>
        <v>N/A</v>
      </c>
    </row>
    <row r="154" spans="1:12" s="520" customFormat="1" ht="27.75" hidden="1" customHeight="1" x14ac:dyDescent="0.2">
      <c r="A154" s="1320" t="s">
        <v>1041</v>
      </c>
      <c r="B154" s="1318"/>
      <c r="C154" s="1369"/>
      <c r="D154" s="1369"/>
      <c r="E154" s="1377">
        <f t="shared" si="10"/>
        <v>0</v>
      </c>
      <c r="F154" s="521" t="str">
        <f t="shared" si="11"/>
        <v>N/A</v>
      </c>
      <c r="G154" s="576"/>
      <c r="H154" s="570"/>
      <c r="I154" s="1367">
        <v>0</v>
      </c>
      <c r="J154" s="1368">
        <v>0</v>
      </c>
      <c r="K154" s="1378">
        <f t="shared" si="12"/>
        <v>0</v>
      </c>
      <c r="L154" s="867" t="str">
        <f t="shared" si="13"/>
        <v>N/A</v>
      </c>
    </row>
    <row r="155" spans="1:12" s="520" customFormat="1" ht="27.75" hidden="1" customHeight="1" x14ac:dyDescent="0.2">
      <c r="A155" s="1320" t="s">
        <v>1042</v>
      </c>
      <c r="B155" s="1318"/>
      <c r="C155" s="1369"/>
      <c r="D155" s="1369"/>
      <c r="E155" s="1377">
        <f t="shared" si="10"/>
        <v>0</v>
      </c>
      <c r="F155" s="521" t="str">
        <f t="shared" si="11"/>
        <v>N/A</v>
      </c>
      <c r="G155" s="576"/>
      <c r="H155" s="570"/>
      <c r="I155" s="1367">
        <v>0</v>
      </c>
      <c r="J155" s="1368">
        <v>0</v>
      </c>
      <c r="K155" s="1377">
        <f t="shared" si="12"/>
        <v>0</v>
      </c>
      <c r="L155" s="867" t="str">
        <f t="shared" si="13"/>
        <v>N/A</v>
      </c>
    </row>
    <row r="156" spans="1:12" s="520" customFormat="1" ht="27.75" hidden="1" customHeight="1" x14ac:dyDescent="0.2">
      <c r="A156" s="1320" t="s">
        <v>1043</v>
      </c>
      <c r="B156" s="1318"/>
      <c r="C156" s="1369"/>
      <c r="D156" s="1369"/>
      <c r="E156" s="1377">
        <f t="shared" si="10"/>
        <v>0</v>
      </c>
      <c r="F156" s="521" t="str">
        <f t="shared" si="11"/>
        <v>N/A</v>
      </c>
      <c r="G156" s="576"/>
      <c r="H156" s="570"/>
      <c r="I156" s="1367">
        <v>0</v>
      </c>
      <c r="J156" s="1368">
        <v>0</v>
      </c>
      <c r="K156" s="1377">
        <f t="shared" si="12"/>
        <v>0</v>
      </c>
      <c r="L156" s="867" t="str">
        <f t="shared" si="13"/>
        <v>N/A</v>
      </c>
    </row>
    <row r="157" spans="1:12" s="520" customFormat="1" ht="27.75" hidden="1" customHeight="1" x14ac:dyDescent="0.2">
      <c r="A157" s="1320" t="s">
        <v>1044</v>
      </c>
      <c r="B157" s="1318"/>
      <c r="C157" s="1369"/>
      <c r="D157" s="1369"/>
      <c r="E157" s="1377">
        <f t="shared" si="10"/>
        <v>0</v>
      </c>
      <c r="F157" s="521" t="str">
        <f t="shared" si="11"/>
        <v>N/A</v>
      </c>
      <c r="G157" s="576"/>
      <c r="H157" s="570"/>
      <c r="I157" s="1367">
        <v>0</v>
      </c>
      <c r="J157" s="1368">
        <v>0</v>
      </c>
      <c r="K157" s="1378">
        <f t="shared" si="12"/>
        <v>0</v>
      </c>
      <c r="L157" s="867" t="str">
        <f t="shared" si="13"/>
        <v>N/A</v>
      </c>
    </row>
    <row r="158" spans="1:12" s="520" customFormat="1" ht="27.75" hidden="1" customHeight="1" x14ac:dyDescent="0.2">
      <c r="A158" s="1320" t="s">
        <v>1045</v>
      </c>
      <c r="B158" s="1318"/>
      <c r="C158" s="1369"/>
      <c r="D158" s="1369"/>
      <c r="E158" s="1377">
        <f t="shared" si="10"/>
        <v>0</v>
      </c>
      <c r="F158" s="521" t="str">
        <f t="shared" si="11"/>
        <v>N/A</v>
      </c>
      <c r="G158" s="576"/>
      <c r="H158" s="570"/>
      <c r="I158" s="1367">
        <v>0</v>
      </c>
      <c r="J158" s="1368">
        <v>0</v>
      </c>
      <c r="K158" s="1378">
        <f t="shared" si="12"/>
        <v>0</v>
      </c>
      <c r="L158" s="867" t="str">
        <f t="shared" si="13"/>
        <v>N/A</v>
      </c>
    </row>
    <row r="159" spans="1:12" s="520" customFormat="1" ht="27.75" hidden="1" customHeight="1" x14ac:dyDescent="0.2">
      <c r="A159" s="1320" t="s">
        <v>1046</v>
      </c>
      <c r="B159" s="1318"/>
      <c r="C159" s="1369"/>
      <c r="D159" s="1369"/>
      <c r="E159" s="1377">
        <f t="shared" si="10"/>
        <v>0</v>
      </c>
      <c r="F159" s="521" t="str">
        <f t="shared" si="11"/>
        <v>N/A</v>
      </c>
      <c r="G159" s="576"/>
      <c r="H159" s="570"/>
      <c r="I159" s="1367">
        <v>0</v>
      </c>
      <c r="J159" s="1368">
        <v>0</v>
      </c>
      <c r="K159" s="1377">
        <f t="shared" si="12"/>
        <v>0</v>
      </c>
      <c r="L159" s="867" t="str">
        <f t="shared" si="13"/>
        <v>N/A</v>
      </c>
    </row>
    <row r="160" spans="1:12" s="520" customFormat="1" ht="27.75" hidden="1" customHeight="1" x14ac:dyDescent="0.2">
      <c r="A160" s="1320" t="s">
        <v>1047</v>
      </c>
      <c r="B160" s="1318"/>
      <c r="C160" s="1369"/>
      <c r="D160" s="1369"/>
      <c r="E160" s="1377">
        <f t="shared" si="10"/>
        <v>0</v>
      </c>
      <c r="F160" s="521" t="str">
        <f t="shared" si="11"/>
        <v>N/A</v>
      </c>
      <c r="G160" s="576"/>
      <c r="H160" s="570"/>
      <c r="I160" s="1367">
        <v>0</v>
      </c>
      <c r="J160" s="1368">
        <v>0</v>
      </c>
      <c r="K160" s="1377">
        <f t="shared" si="12"/>
        <v>0</v>
      </c>
      <c r="L160" s="867" t="str">
        <f t="shared" si="13"/>
        <v>N/A</v>
      </c>
    </row>
    <row r="161" spans="1:12" s="520" customFormat="1" ht="27.75" hidden="1" customHeight="1" x14ac:dyDescent="0.2">
      <c r="A161" s="1320" t="s">
        <v>1048</v>
      </c>
      <c r="B161" s="1318"/>
      <c r="C161" s="1369"/>
      <c r="D161" s="1369"/>
      <c r="E161" s="1377">
        <f t="shared" si="10"/>
        <v>0</v>
      </c>
      <c r="F161" s="521" t="str">
        <f t="shared" si="11"/>
        <v>N/A</v>
      </c>
      <c r="G161" s="576"/>
      <c r="H161" s="570"/>
      <c r="I161" s="1367">
        <v>0</v>
      </c>
      <c r="J161" s="1368">
        <v>0</v>
      </c>
      <c r="K161" s="1378">
        <f t="shared" si="12"/>
        <v>0</v>
      </c>
      <c r="L161" s="867" t="str">
        <f t="shared" si="13"/>
        <v>N/A</v>
      </c>
    </row>
    <row r="162" spans="1:12" s="520" customFormat="1" ht="27.75" hidden="1" customHeight="1" x14ac:dyDescent="0.2">
      <c r="A162" s="1320" t="s">
        <v>1049</v>
      </c>
      <c r="B162" s="1318"/>
      <c r="C162" s="1369"/>
      <c r="D162" s="1369"/>
      <c r="E162" s="1377">
        <f t="shared" si="10"/>
        <v>0</v>
      </c>
      <c r="F162" s="521" t="str">
        <f t="shared" si="11"/>
        <v>N/A</v>
      </c>
      <c r="G162" s="576"/>
      <c r="H162" s="570"/>
      <c r="I162" s="1367">
        <v>0</v>
      </c>
      <c r="J162" s="1368">
        <v>0</v>
      </c>
      <c r="K162" s="1378">
        <f t="shared" si="12"/>
        <v>0</v>
      </c>
      <c r="L162" s="867" t="str">
        <f t="shared" si="13"/>
        <v>N/A</v>
      </c>
    </row>
    <row r="163" spans="1:12" s="520" customFormat="1" ht="27.75" hidden="1" customHeight="1" x14ac:dyDescent="0.2">
      <c r="A163" s="1320" t="s">
        <v>1050</v>
      </c>
      <c r="B163" s="1318"/>
      <c r="C163" s="1369"/>
      <c r="D163" s="1369"/>
      <c r="E163" s="1377">
        <f t="shared" si="10"/>
        <v>0</v>
      </c>
      <c r="F163" s="521" t="str">
        <f t="shared" si="11"/>
        <v>N/A</v>
      </c>
      <c r="G163" s="576"/>
      <c r="H163" s="570"/>
      <c r="I163" s="1367">
        <v>0</v>
      </c>
      <c r="J163" s="1368">
        <v>0</v>
      </c>
      <c r="K163" s="1377">
        <f t="shared" si="12"/>
        <v>0</v>
      </c>
      <c r="L163" s="867" t="str">
        <f t="shared" si="13"/>
        <v>N/A</v>
      </c>
    </row>
    <row r="164" spans="1:12" s="520" customFormat="1" ht="27.75" hidden="1" customHeight="1" x14ac:dyDescent="0.2">
      <c r="A164" s="1320" t="s">
        <v>1051</v>
      </c>
      <c r="B164" s="1318"/>
      <c r="C164" s="1369"/>
      <c r="D164" s="1369"/>
      <c r="E164" s="1377">
        <f t="shared" si="10"/>
        <v>0</v>
      </c>
      <c r="F164" s="521" t="str">
        <f t="shared" si="11"/>
        <v>N/A</v>
      </c>
      <c r="G164" s="576"/>
      <c r="H164" s="570"/>
      <c r="I164" s="1367">
        <v>0</v>
      </c>
      <c r="J164" s="1368">
        <v>0</v>
      </c>
      <c r="K164" s="1377">
        <f t="shared" si="12"/>
        <v>0</v>
      </c>
      <c r="L164" s="867" t="str">
        <f t="shared" si="13"/>
        <v>N/A</v>
      </c>
    </row>
    <row r="165" spans="1:12" s="520" customFormat="1" ht="27.75" hidden="1" customHeight="1" x14ac:dyDescent="0.2">
      <c r="A165" s="1320" t="s">
        <v>1052</v>
      </c>
      <c r="B165" s="1318"/>
      <c r="C165" s="1369"/>
      <c r="D165" s="1369"/>
      <c r="E165" s="1377">
        <f t="shared" si="10"/>
        <v>0</v>
      </c>
      <c r="F165" s="521" t="str">
        <f t="shared" si="11"/>
        <v>N/A</v>
      </c>
      <c r="G165" s="576"/>
      <c r="H165" s="570"/>
      <c r="I165" s="1367">
        <v>0</v>
      </c>
      <c r="J165" s="1368">
        <v>0</v>
      </c>
      <c r="K165" s="1378">
        <f t="shared" si="12"/>
        <v>0</v>
      </c>
      <c r="L165" s="867" t="str">
        <f t="shared" si="13"/>
        <v>N/A</v>
      </c>
    </row>
    <row r="166" spans="1:12" s="520" customFormat="1" ht="27.75" hidden="1" customHeight="1" x14ac:dyDescent="0.2">
      <c r="A166" s="1320" t="s">
        <v>1053</v>
      </c>
      <c r="B166" s="1318"/>
      <c r="C166" s="1369"/>
      <c r="D166" s="1369"/>
      <c r="E166" s="1377">
        <f t="shared" si="10"/>
        <v>0</v>
      </c>
      <c r="F166" s="521" t="str">
        <f t="shared" si="11"/>
        <v>N/A</v>
      </c>
      <c r="G166" s="576"/>
      <c r="H166" s="570"/>
      <c r="I166" s="1367">
        <v>0</v>
      </c>
      <c r="J166" s="1368">
        <v>0</v>
      </c>
      <c r="K166" s="1378">
        <f t="shared" si="12"/>
        <v>0</v>
      </c>
      <c r="L166" s="867" t="str">
        <f t="shared" si="13"/>
        <v>N/A</v>
      </c>
    </row>
    <row r="167" spans="1:12" s="520" customFormat="1" ht="27.75" hidden="1" customHeight="1" x14ac:dyDescent="0.2">
      <c r="A167" s="1320" t="s">
        <v>1054</v>
      </c>
      <c r="B167" s="1318"/>
      <c r="C167" s="1369"/>
      <c r="D167" s="1369"/>
      <c r="E167" s="1377">
        <f t="shared" si="10"/>
        <v>0</v>
      </c>
      <c r="F167" s="521" t="str">
        <f t="shared" si="11"/>
        <v>N/A</v>
      </c>
      <c r="G167" s="576"/>
      <c r="H167" s="570"/>
      <c r="I167" s="1367">
        <v>0</v>
      </c>
      <c r="J167" s="1368">
        <v>0</v>
      </c>
      <c r="K167" s="1377">
        <f t="shared" si="12"/>
        <v>0</v>
      </c>
      <c r="L167" s="867" t="str">
        <f t="shared" si="13"/>
        <v>N/A</v>
      </c>
    </row>
    <row r="168" spans="1:12" s="520" customFormat="1" ht="27.75" hidden="1" customHeight="1" x14ac:dyDescent="0.2">
      <c r="A168" s="1320" t="s">
        <v>1055</v>
      </c>
      <c r="B168" s="1318"/>
      <c r="C168" s="1369"/>
      <c r="D168" s="1369"/>
      <c r="E168" s="1377">
        <f t="shared" si="10"/>
        <v>0</v>
      </c>
      <c r="F168" s="521" t="str">
        <f t="shared" si="11"/>
        <v>N/A</v>
      </c>
      <c r="G168" s="576"/>
      <c r="H168" s="570"/>
      <c r="I168" s="1367">
        <v>0</v>
      </c>
      <c r="J168" s="1368">
        <v>0</v>
      </c>
      <c r="K168" s="1377">
        <f t="shared" si="12"/>
        <v>0</v>
      </c>
      <c r="L168" s="867" t="str">
        <f t="shared" si="13"/>
        <v>N/A</v>
      </c>
    </row>
    <row r="169" spans="1:12" s="520" customFormat="1" ht="27.75" hidden="1" customHeight="1" x14ac:dyDescent="0.2">
      <c r="A169" s="1320" t="s">
        <v>1056</v>
      </c>
      <c r="B169" s="1318"/>
      <c r="C169" s="1369"/>
      <c r="D169" s="1369"/>
      <c r="E169" s="1377">
        <f t="shared" si="10"/>
        <v>0</v>
      </c>
      <c r="F169" s="521" t="str">
        <f t="shared" si="11"/>
        <v>N/A</v>
      </c>
      <c r="G169" s="576"/>
      <c r="H169" s="570"/>
      <c r="I169" s="1367">
        <v>0</v>
      </c>
      <c r="J169" s="1368">
        <v>0</v>
      </c>
      <c r="K169" s="1378">
        <f t="shared" si="12"/>
        <v>0</v>
      </c>
      <c r="L169" s="867" t="str">
        <f t="shared" si="13"/>
        <v>N/A</v>
      </c>
    </row>
    <row r="170" spans="1:12" s="520" customFormat="1" ht="27.75" hidden="1" customHeight="1" x14ac:dyDescent="0.2">
      <c r="A170" s="1320" t="s">
        <v>1057</v>
      </c>
      <c r="B170" s="1318"/>
      <c r="C170" s="1369"/>
      <c r="D170" s="1369"/>
      <c r="E170" s="1377">
        <f t="shared" si="10"/>
        <v>0</v>
      </c>
      <c r="F170" s="521" t="str">
        <f t="shared" si="11"/>
        <v>N/A</v>
      </c>
      <c r="G170" s="576"/>
      <c r="H170" s="570"/>
      <c r="I170" s="1367">
        <v>0</v>
      </c>
      <c r="J170" s="1368">
        <v>0</v>
      </c>
      <c r="K170" s="1378">
        <f t="shared" si="12"/>
        <v>0</v>
      </c>
      <c r="L170" s="867" t="str">
        <f t="shared" si="13"/>
        <v>N/A</v>
      </c>
    </row>
    <row r="171" spans="1:12" s="520" customFormat="1" ht="27.75" hidden="1" customHeight="1" x14ac:dyDescent="0.2">
      <c r="A171" s="1320" t="s">
        <v>1058</v>
      </c>
      <c r="B171" s="1318"/>
      <c r="C171" s="1369"/>
      <c r="D171" s="1369"/>
      <c r="E171" s="1377">
        <f t="shared" si="10"/>
        <v>0</v>
      </c>
      <c r="F171" s="521" t="str">
        <f t="shared" si="11"/>
        <v>N/A</v>
      </c>
      <c r="G171" s="576"/>
      <c r="H171" s="570"/>
      <c r="I171" s="1367">
        <v>0</v>
      </c>
      <c r="J171" s="1368">
        <v>0</v>
      </c>
      <c r="K171" s="1377">
        <f t="shared" si="12"/>
        <v>0</v>
      </c>
      <c r="L171" s="867" t="str">
        <f t="shared" si="13"/>
        <v>N/A</v>
      </c>
    </row>
    <row r="172" spans="1:12" s="520" customFormat="1" ht="27.75" hidden="1" customHeight="1" x14ac:dyDescent="0.2">
      <c r="A172" s="1320" t="s">
        <v>1059</v>
      </c>
      <c r="B172" s="1318"/>
      <c r="C172" s="1369"/>
      <c r="D172" s="1369"/>
      <c r="E172" s="1377">
        <f t="shared" si="10"/>
        <v>0</v>
      </c>
      <c r="F172" s="521" t="str">
        <f t="shared" si="11"/>
        <v>N/A</v>
      </c>
      <c r="G172" s="576"/>
      <c r="H172" s="570"/>
      <c r="I172" s="1367">
        <v>0</v>
      </c>
      <c r="J172" s="1368">
        <v>0</v>
      </c>
      <c r="K172" s="1377">
        <f t="shared" si="12"/>
        <v>0</v>
      </c>
      <c r="L172" s="867" t="str">
        <f t="shared" si="13"/>
        <v>N/A</v>
      </c>
    </row>
    <row r="173" spans="1:12" s="520" customFormat="1" ht="27.75" hidden="1" customHeight="1" x14ac:dyDescent="0.2">
      <c r="A173" s="1320" t="s">
        <v>1060</v>
      </c>
      <c r="B173" s="1318"/>
      <c r="C173" s="1369"/>
      <c r="D173" s="1369"/>
      <c r="E173" s="1377">
        <f t="shared" si="10"/>
        <v>0</v>
      </c>
      <c r="F173" s="521" t="str">
        <f t="shared" si="11"/>
        <v>N/A</v>
      </c>
      <c r="G173" s="576"/>
      <c r="H173" s="570"/>
      <c r="I173" s="1367">
        <v>0</v>
      </c>
      <c r="J173" s="1368">
        <v>0</v>
      </c>
      <c r="K173" s="1378">
        <f t="shared" si="12"/>
        <v>0</v>
      </c>
      <c r="L173" s="867" t="str">
        <f t="shared" si="13"/>
        <v>N/A</v>
      </c>
    </row>
    <row r="174" spans="1:12" s="520" customFormat="1" ht="27.75" hidden="1" customHeight="1" x14ac:dyDescent="0.2">
      <c r="A174" s="1320" t="s">
        <v>1061</v>
      </c>
      <c r="B174" s="1318"/>
      <c r="C174" s="1369"/>
      <c r="D174" s="1369"/>
      <c r="E174" s="1377">
        <f t="shared" si="10"/>
        <v>0</v>
      </c>
      <c r="F174" s="521" t="str">
        <f t="shared" si="11"/>
        <v>N/A</v>
      </c>
      <c r="G174" s="576"/>
      <c r="H174" s="570"/>
      <c r="I174" s="1367">
        <v>0</v>
      </c>
      <c r="J174" s="1368">
        <v>0</v>
      </c>
      <c r="K174" s="1378">
        <f t="shared" si="12"/>
        <v>0</v>
      </c>
      <c r="L174" s="867" t="str">
        <f t="shared" si="13"/>
        <v>N/A</v>
      </c>
    </row>
    <row r="175" spans="1:12" s="520" customFormat="1" ht="27.75" hidden="1" customHeight="1" x14ac:dyDescent="0.2">
      <c r="A175" s="1320" t="s">
        <v>1062</v>
      </c>
      <c r="B175" s="1318"/>
      <c r="C175" s="1369"/>
      <c r="D175" s="1369"/>
      <c r="E175" s="1377">
        <f t="shared" si="10"/>
        <v>0</v>
      </c>
      <c r="F175" s="521" t="str">
        <f t="shared" si="11"/>
        <v>N/A</v>
      </c>
      <c r="G175" s="576"/>
      <c r="H175" s="570"/>
      <c r="I175" s="1367">
        <v>0</v>
      </c>
      <c r="J175" s="1368">
        <v>0</v>
      </c>
      <c r="K175" s="1377">
        <f t="shared" si="12"/>
        <v>0</v>
      </c>
      <c r="L175" s="867" t="str">
        <f t="shared" si="13"/>
        <v>N/A</v>
      </c>
    </row>
    <row r="176" spans="1:12" s="520" customFormat="1" ht="27.75" hidden="1" customHeight="1" x14ac:dyDescent="0.2">
      <c r="A176" s="1320" t="s">
        <v>1063</v>
      </c>
      <c r="B176" s="1318"/>
      <c r="C176" s="1369"/>
      <c r="D176" s="1369"/>
      <c r="E176" s="1377">
        <f t="shared" si="10"/>
        <v>0</v>
      </c>
      <c r="F176" s="521" t="str">
        <f t="shared" si="11"/>
        <v>N/A</v>
      </c>
      <c r="G176" s="576"/>
      <c r="H176" s="570"/>
      <c r="I176" s="1367">
        <v>0</v>
      </c>
      <c r="J176" s="1368">
        <v>0</v>
      </c>
      <c r="K176" s="1377">
        <f t="shared" si="12"/>
        <v>0</v>
      </c>
      <c r="L176" s="867" t="str">
        <f t="shared" si="13"/>
        <v>N/A</v>
      </c>
    </row>
    <row r="177" spans="1:12" s="520" customFormat="1" ht="27.75" hidden="1" customHeight="1" x14ac:dyDescent="0.2">
      <c r="A177" s="1320" t="s">
        <v>1064</v>
      </c>
      <c r="B177" s="1318"/>
      <c r="C177" s="1369"/>
      <c r="D177" s="1369"/>
      <c r="E177" s="1377">
        <f t="shared" si="10"/>
        <v>0</v>
      </c>
      <c r="F177" s="521" t="str">
        <f t="shared" si="11"/>
        <v>N/A</v>
      </c>
      <c r="G177" s="576"/>
      <c r="H177" s="570"/>
      <c r="I177" s="1367">
        <v>0</v>
      </c>
      <c r="J177" s="1368">
        <v>0</v>
      </c>
      <c r="K177" s="1378">
        <f t="shared" si="12"/>
        <v>0</v>
      </c>
      <c r="L177" s="867" t="str">
        <f t="shared" si="13"/>
        <v>N/A</v>
      </c>
    </row>
    <row r="178" spans="1:12" s="520" customFormat="1" ht="27.75" hidden="1" customHeight="1" x14ac:dyDescent="0.2">
      <c r="A178" s="1320" t="s">
        <v>1065</v>
      </c>
      <c r="B178" s="1318"/>
      <c r="C178" s="1369"/>
      <c r="D178" s="1369"/>
      <c r="E178" s="1377">
        <f t="shared" si="10"/>
        <v>0</v>
      </c>
      <c r="F178" s="521" t="str">
        <f t="shared" si="11"/>
        <v>N/A</v>
      </c>
      <c r="G178" s="576"/>
      <c r="H178" s="570"/>
      <c r="I178" s="1367">
        <v>0</v>
      </c>
      <c r="J178" s="1368">
        <v>0</v>
      </c>
      <c r="K178" s="1378">
        <f t="shared" si="12"/>
        <v>0</v>
      </c>
      <c r="L178" s="867" t="str">
        <f t="shared" si="13"/>
        <v>N/A</v>
      </c>
    </row>
    <row r="179" spans="1:12" s="520" customFormat="1" ht="27.75" hidden="1" customHeight="1" x14ac:dyDescent="0.2">
      <c r="A179" s="1320" t="s">
        <v>1066</v>
      </c>
      <c r="B179" s="1318"/>
      <c r="C179" s="1369"/>
      <c r="D179" s="1369"/>
      <c r="E179" s="1377">
        <f t="shared" si="10"/>
        <v>0</v>
      </c>
      <c r="F179" s="521" t="str">
        <f t="shared" si="11"/>
        <v>N/A</v>
      </c>
      <c r="G179" s="576"/>
      <c r="H179" s="570"/>
      <c r="I179" s="1367">
        <v>0</v>
      </c>
      <c r="J179" s="1368">
        <v>0</v>
      </c>
      <c r="K179" s="1377">
        <f t="shared" si="12"/>
        <v>0</v>
      </c>
      <c r="L179" s="867" t="str">
        <f t="shared" si="13"/>
        <v>N/A</v>
      </c>
    </row>
    <row r="180" spans="1:12" s="520" customFormat="1" ht="27.75" hidden="1" customHeight="1" x14ac:dyDescent="0.2">
      <c r="A180" s="1320" t="s">
        <v>1067</v>
      </c>
      <c r="B180" s="1318"/>
      <c r="C180" s="1369"/>
      <c r="D180" s="1369"/>
      <c r="E180" s="1377">
        <f t="shared" si="10"/>
        <v>0</v>
      </c>
      <c r="F180" s="521" t="str">
        <f t="shared" si="11"/>
        <v>N/A</v>
      </c>
      <c r="G180" s="576"/>
      <c r="H180" s="570"/>
      <c r="I180" s="1367">
        <v>0</v>
      </c>
      <c r="J180" s="1368">
        <v>0</v>
      </c>
      <c r="K180" s="1377">
        <f t="shared" si="12"/>
        <v>0</v>
      </c>
      <c r="L180" s="867" t="str">
        <f t="shared" si="13"/>
        <v>N/A</v>
      </c>
    </row>
    <row r="181" spans="1:12" s="520" customFormat="1" ht="27.75" hidden="1" customHeight="1" x14ac:dyDescent="0.2">
      <c r="A181" s="1320" t="s">
        <v>1068</v>
      </c>
      <c r="B181" s="1318"/>
      <c r="C181" s="1369"/>
      <c r="D181" s="1369"/>
      <c r="E181" s="1377">
        <f t="shared" si="10"/>
        <v>0</v>
      </c>
      <c r="F181" s="521" t="str">
        <f t="shared" si="11"/>
        <v>N/A</v>
      </c>
      <c r="G181" s="576"/>
      <c r="H181" s="570"/>
      <c r="I181" s="1367">
        <v>0</v>
      </c>
      <c r="J181" s="1368">
        <v>0</v>
      </c>
      <c r="K181" s="1378">
        <f t="shared" si="12"/>
        <v>0</v>
      </c>
      <c r="L181" s="867" t="str">
        <f t="shared" si="13"/>
        <v>N/A</v>
      </c>
    </row>
    <row r="182" spans="1:12" s="520" customFormat="1" ht="27.75" hidden="1" customHeight="1" x14ac:dyDescent="0.2">
      <c r="A182" s="1320" t="s">
        <v>1028</v>
      </c>
      <c r="B182" s="1318"/>
      <c r="C182" s="1369"/>
      <c r="D182" s="1369"/>
      <c r="E182" s="1377">
        <f t="shared" si="10"/>
        <v>0</v>
      </c>
      <c r="F182" s="521" t="str">
        <f t="shared" si="11"/>
        <v>N/A</v>
      </c>
      <c r="G182" s="576"/>
      <c r="H182" s="570"/>
      <c r="I182" s="1367">
        <v>0</v>
      </c>
      <c r="J182" s="1368">
        <v>0</v>
      </c>
      <c r="K182" s="1378">
        <f t="shared" si="12"/>
        <v>0</v>
      </c>
      <c r="L182" s="867" t="str">
        <f t="shared" si="13"/>
        <v>N/A</v>
      </c>
    </row>
    <row r="183" spans="1:12" s="520" customFormat="1" ht="27.75" hidden="1" customHeight="1" x14ac:dyDescent="0.2">
      <c r="A183" s="1320" t="s">
        <v>1069</v>
      </c>
      <c r="B183" s="1318"/>
      <c r="C183" s="1369"/>
      <c r="D183" s="1369"/>
      <c r="E183" s="1377">
        <f t="shared" si="10"/>
        <v>0</v>
      </c>
      <c r="F183" s="521" t="str">
        <f t="shared" si="11"/>
        <v>N/A</v>
      </c>
      <c r="G183" s="576"/>
      <c r="H183" s="570"/>
      <c r="I183" s="1367">
        <v>0</v>
      </c>
      <c r="J183" s="1368">
        <v>0</v>
      </c>
      <c r="K183" s="1377">
        <f t="shared" si="12"/>
        <v>0</v>
      </c>
      <c r="L183" s="867" t="str">
        <f t="shared" si="13"/>
        <v>N/A</v>
      </c>
    </row>
    <row r="184" spans="1:12" s="520" customFormat="1" ht="27.75" hidden="1" customHeight="1" x14ac:dyDescent="0.2">
      <c r="A184" s="1320" t="s">
        <v>1070</v>
      </c>
      <c r="B184" s="1318"/>
      <c r="C184" s="1369"/>
      <c r="D184" s="1369"/>
      <c r="E184" s="1377">
        <f t="shared" si="10"/>
        <v>0</v>
      </c>
      <c r="F184" s="521" t="str">
        <f t="shared" si="11"/>
        <v>N/A</v>
      </c>
      <c r="G184" s="576"/>
      <c r="H184" s="570"/>
      <c r="I184" s="1367">
        <v>0</v>
      </c>
      <c r="J184" s="1368">
        <v>0</v>
      </c>
      <c r="K184" s="1377">
        <f t="shared" si="12"/>
        <v>0</v>
      </c>
      <c r="L184" s="867" t="str">
        <f t="shared" si="13"/>
        <v>N/A</v>
      </c>
    </row>
    <row r="185" spans="1:12" s="520" customFormat="1" ht="27.75" hidden="1" customHeight="1" x14ac:dyDescent="0.2">
      <c r="A185" s="1320" t="s">
        <v>1071</v>
      </c>
      <c r="B185" s="1318"/>
      <c r="C185" s="1369"/>
      <c r="D185" s="1369"/>
      <c r="E185" s="1377">
        <f t="shared" si="10"/>
        <v>0</v>
      </c>
      <c r="F185" s="521" t="str">
        <f t="shared" si="11"/>
        <v>N/A</v>
      </c>
      <c r="G185" s="576"/>
      <c r="H185" s="570"/>
      <c r="I185" s="1367">
        <v>0</v>
      </c>
      <c r="J185" s="1368">
        <v>0</v>
      </c>
      <c r="K185" s="1378">
        <f t="shared" si="12"/>
        <v>0</v>
      </c>
      <c r="L185" s="867" t="str">
        <f t="shared" si="13"/>
        <v>N/A</v>
      </c>
    </row>
    <row r="186" spans="1:12" s="520" customFormat="1" ht="27.75" hidden="1" customHeight="1" x14ac:dyDescent="0.2">
      <c r="A186" s="1320" t="s">
        <v>1072</v>
      </c>
      <c r="B186" s="1318"/>
      <c r="C186" s="1369"/>
      <c r="D186" s="1369"/>
      <c r="E186" s="1377">
        <f t="shared" si="10"/>
        <v>0</v>
      </c>
      <c r="F186" s="521" t="str">
        <f t="shared" si="11"/>
        <v>N/A</v>
      </c>
      <c r="G186" s="576"/>
      <c r="H186" s="570"/>
      <c r="I186" s="1367">
        <v>0</v>
      </c>
      <c r="J186" s="1368">
        <v>0</v>
      </c>
      <c r="K186" s="1378">
        <f t="shared" si="12"/>
        <v>0</v>
      </c>
      <c r="L186" s="867" t="str">
        <f t="shared" si="13"/>
        <v>N/A</v>
      </c>
    </row>
    <row r="187" spans="1:12" s="520" customFormat="1" ht="27.75" hidden="1" customHeight="1" x14ac:dyDescent="0.2">
      <c r="A187" s="1320" t="s">
        <v>1248</v>
      </c>
      <c r="B187" s="1318"/>
      <c r="C187" s="1369"/>
      <c r="D187" s="1369"/>
      <c r="E187" s="1377">
        <f t="shared" si="10"/>
        <v>0</v>
      </c>
      <c r="F187" s="521" t="str">
        <f t="shared" si="11"/>
        <v>N/A</v>
      </c>
      <c r="G187" s="576"/>
      <c r="H187" s="570"/>
      <c r="I187" s="1367">
        <v>0</v>
      </c>
      <c r="J187" s="1368">
        <v>0</v>
      </c>
      <c r="K187" s="1377">
        <f t="shared" si="12"/>
        <v>0</v>
      </c>
      <c r="L187" s="867" t="str">
        <f t="shared" si="13"/>
        <v>N/A</v>
      </c>
    </row>
    <row r="188" spans="1:12" s="520" customFormat="1" ht="27.75" hidden="1" customHeight="1" x14ac:dyDescent="0.2">
      <c r="A188" s="1320" t="s">
        <v>1336</v>
      </c>
      <c r="B188" s="1318"/>
      <c r="C188" s="1369"/>
      <c r="D188" s="1369"/>
      <c r="E188" s="1377">
        <f t="shared" si="10"/>
        <v>0</v>
      </c>
      <c r="F188" s="521" t="str">
        <f t="shared" si="11"/>
        <v>N/A</v>
      </c>
      <c r="G188" s="576"/>
      <c r="H188" s="570"/>
      <c r="I188" s="1367">
        <v>0</v>
      </c>
      <c r="J188" s="1368">
        <v>0</v>
      </c>
      <c r="K188" s="1377">
        <f t="shared" si="12"/>
        <v>0</v>
      </c>
      <c r="L188" s="867" t="str">
        <f t="shared" si="13"/>
        <v>N/A</v>
      </c>
    </row>
    <row r="189" spans="1:12" s="520" customFormat="1" ht="27.75" hidden="1" customHeight="1" x14ac:dyDescent="0.2">
      <c r="A189" s="1320" t="s">
        <v>1337</v>
      </c>
      <c r="B189" s="1318"/>
      <c r="C189" s="1369"/>
      <c r="D189" s="1369"/>
      <c r="E189" s="1377">
        <f t="shared" si="10"/>
        <v>0</v>
      </c>
      <c r="F189" s="521" t="str">
        <f t="shared" si="11"/>
        <v>N/A</v>
      </c>
      <c r="G189" s="576"/>
      <c r="H189" s="570"/>
      <c r="I189" s="1367">
        <v>0</v>
      </c>
      <c r="J189" s="1368">
        <v>0</v>
      </c>
      <c r="K189" s="1378">
        <f t="shared" si="12"/>
        <v>0</v>
      </c>
      <c r="L189" s="867" t="str">
        <f t="shared" si="13"/>
        <v>N/A</v>
      </c>
    </row>
    <row r="190" spans="1:12" s="520" customFormat="1" ht="27.75" hidden="1" customHeight="1" x14ac:dyDescent="0.2">
      <c r="A190" s="1320" t="s">
        <v>1338</v>
      </c>
      <c r="B190" s="1318"/>
      <c r="C190" s="1369"/>
      <c r="D190" s="1369"/>
      <c r="E190" s="1377">
        <f t="shared" si="10"/>
        <v>0</v>
      </c>
      <c r="F190" s="521" t="str">
        <f t="shared" si="11"/>
        <v>N/A</v>
      </c>
      <c r="G190" s="576"/>
      <c r="H190" s="570"/>
      <c r="I190" s="1367">
        <v>0</v>
      </c>
      <c r="J190" s="1368">
        <v>0</v>
      </c>
      <c r="K190" s="1378">
        <f t="shared" si="12"/>
        <v>0</v>
      </c>
      <c r="L190" s="867" t="str">
        <f t="shared" si="13"/>
        <v>N/A</v>
      </c>
    </row>
    <row r="191" spans="1:12" s="520" customFormat="1" ht="27.75" hidden="1" customHeight="1" x14ac:dyDescent="0.2">
      <c r="A191" s="1320" t="s">
        <v>1339</v>
      </c>
      <c r="B191" s="1318"/>
      <c r="C191" s="1369"/>
      <c r="D191" s="1369"/>
      <c r="E191" s="1377">
        <f t="shared" si="10"/>
        <v>0</v>
      </c>
      <c r="F191" s="521" t="str">
        <f t="shared" si="11"/>
        <v>N/A</v>
      </c>
      <c r="G191" s="576"/>
      <c r="H191" s="570"/>
      <c r="I191" s="1367">
        <v>0</v>
      </c>
      <c r="J191" s="1368">
        <v>0</v>
      </c>
      <c r="K191" s="1377">
        <f t="shared" si="12"/>
        <v>0</v>
      </c>
      <c r="L191" s="867" t="str">
        <f t="shared" si="13"/>
        <v>N/A</v>
      </c>
    </row>
    <row r="192" spans="1:12" s="520" customFormat="1" ht="27.75" hidden="1" customHeight="1" x14ac:dyDescent="0.2">
      <c r="A192" s="1320" t="s">
        <v>1340</v>
      </c>
      <c r="B192" s="1318"/>
      <c r="C192" s="1369"/>
      <c r="D192" s="1369"/>
      <c r="E192" s="1377">
        <f t="shared" si="10"/>
        <v>0</v>
      </c>
      <c r="F192" s="521" t="str">
        <f t="shared" si="11"/>
        <v>N/A</v>
      </c>
      <c r="G192" s="576"/>
      <c r="H192" s="570"/>
      <c r="I192" s="1367">
        <v>0</v>
      </c>
      <c r="J192" s="1368">
        <v>0</v>
      </c>
      <c r="K192" s="1377">
        <f t="shared" si="12"/>
        <v>0</v>
      </c>
      <c r="L192" s="867" t="str">
        <f t="shared" si="13"/>
        <v>N/A</v>
      </c>
    </row>
    <row r="193" spans="1:12" s="520" customFormat="1" ht="27.75" hidden="1" customHeight="1" x14ac:dyDescent="0.2">
      <c r="A193" s="1320" t="s">
        <v>1341</v>
      </c>
      <c r="B193" s="1318"/>
      <c r="C193" s="1369"/>
      <c r="D193" s="1369"/>
      <c r="E193" s="1377">
        <f t="shared" si="10"/>
        <v>0</v>
      </c>
      <c r="F193" s="521" t="str">
        <f t="shared" si="11"/>
        <v>N/A</v>
      </c>
      <c r="G193" s="576"/>
      <c r="H193" s="570"/>
      <c r="I193" s="1367">
        <v>0</v>
      </c>
      <c r="J193" s="1368">
        <v>0</v>
      </c>
      <c r="K193" s="1378">
        <f t="shared" si="12"/>
        <v>0</v>
      </c>
      <c r="L193" s="867" t="str">
        <f t="shared" si="13"/>
        <v>N/A</v>
      </c>
    </row>
    <row r="194" spans="1:12" s="520" customFormat="1" ht="27.75" hidden="1" customHeight="1" x14ac:dyDescent="0.2">
      <c r="A194" s="1320" t="s">
        <v>1342</v>
      </c>
      <c r="B194" s="1318"/>
      <c r="C194" s="1369"/>
      <c r="D194" s="1369"/>
      <c r="E194" s="1377">
        <f t="shared" si="10"/>
        <v>0</v>
      </c>
      <c r="F194" s="521" t="str">
        <f t="shared" si="11"/>
        <v>N/A</v>
      </c>
      <c r="G194" s="576"/>
      <c r="H194" s="570"/>
      <c r="I194" s="1367">
        <v>0</v>
      </c>
      <c r="J194" s="1368">
        <v>0</v>
      </c>
      <c r="K194" s="1378">
        <f t="shared" si="12"/>
        <v>0</v>
      </c>
      <c r="L194" s="867" t="str">
        <f t="shared" si="13"/>
        <v>N/A</v>
      </c>
    </row>
    <row r="195" spans="1:12" s="520" customFormat="1" ht="27.75" hidden="1" customHeight="1" x14ac:dyDescent="0.2">
      <c r="A195" s="1320" t="s">
        <v>1343</v>
      </c>
      <c r="B195" s="1318"/>
      <c r="C195" s="1369"/>
      <c r="D195" s="1369"/>
      <c r="E195" s="1377">
        <f t="shared" si="10"/>
        <v>0</v>
      </c>
      <c r="F195" s="521" t="str">
        <f t="shared" si="11"/>
        <v>N/A</v>
      </c>
      <c r="G195" s="576"/>
      <c r="H195" s="570"/>
      <c r="I195" s="1367">
        <v>0</v>
      </c>
      <c r="J195" s="1368">
        <v>0</v>
      </c>
      <c r="K195" s="1377">
        <f t="shared" si="12"/>
        <v>0</v>
      </c>
      <c r="L195" s="867" t="str">
        <f t="shared" si="13"/>
        <v>N/A</v>
      </c>
    </row>
    <row r="196" spans="1:12" s="520" customFormat="1" ht="27.75" hidden="1" customHeight="1" x14ac:dyDescent="0.2">
      <c r="A196" s="1320" t="s">
        <v>1344</v>
      </c>
      <c r="B196" s="1318"/>
      <c r="C196" s="1369"/>
      <c r="D196" s="1369"/>
      <c r="E196" s="1377">
        <f t="shared" si="10"/>
        <v>0</v>
      </c>
      <c r="F196" s="521" t="str">
        <f t="shared" si="11"/>
        <v>N/A</v>
      </c>
      <c r="G196" s="576"/>
      <c r="H196" s="570"/>
      <c r="I196" s="1367">
        <v>0</v>
      </c>
      <c r="J196" s="1368">
        <v>0</v>
      </c>
      <c r="K196" s="1377">
        <f t="shared" si="12"/>
        <v>0</v>
      </c>
      <c r="L196" s="867" t="str">
        <f t="shared" si="13"/>
        <v>N/A</v>
      </c>
    </row>
    <row r="197" spans="1:12" s="520" customFormat="1" ht="27.75" hidden="1" customHeight="1" x14ac:dyDescent="0.2">
      <c r="A197" s="1320" t="s">
        <v>1345</v>
      </c>
      <c r="B197" s="1318"/>
      <c r="C197" s="1369"/>
      <c r="D197" s="1369"/>
      <c r="E197" s="1377">
        <f t="shared" si="10"/>
        <v>0</v>
      </c>
      <c r="F197" s="521" t="str">
        <f t="shared" si="11"/>
        <v>N/A</v>
      </c>
      <c r="G197" s="576"/>
      <c r="H197" s="570"/>
      <c r="I197" s="1367">
        <v>0</v>
      </c>
      <c r="J197" s="1368">
        <v>0</v>
      </c>
      <c r="K197" s="1378">
        <f t="shared" si="12"/>
        <v>0</v>
      </c>
      <c r="L197" s="867" t="str">
        <f t="shared" si="13"/>
        <v>N/A</v>
      </c>
    </row>
    <row r="198" spans="1:12" s="520" customFormat="1" ht="27.75" hidden="1" customHeight="1" x14ac:dyDescent="0.2">
      <c r="A198" s="1320" t="s">
        <v>1346</v>
      </c>
      <c r="B198" s="1318"/>
      <c r="C198" s="1369"/>
      <c r="D198" s="1369"/>
      <c r="E198" s="1377">
        <f t="shared" si="10"/>
        <v>0</v>
      </c>
      <c r="F198" s="521" t="str">
        <f t="shared" si="11"/>
        <v>N/A</v>
      </c>
      <c r="G198" s="576"/>
      <c r="H198" s="570"/>
      <c r="I198" s="1367">
        <v>0</v>
      </c>
      <c r="J198" s="1368">
        <v>0</v>
      </c>
      <c r="K198" s="1378">
        <f t="shared" si="12"/>
        <v>0</v>
      </c>
      <c r="L198" s="867" t="str">
        <f t="shared" si="13"/>
        <v>N/A</v>
      </c>
    </row>
    <row r="199" spans="1:12" s="520" customFormat="1" ht="27.75" hidden="1" customHeight="1" x14ac:dyDescent="0.2">
      <c r="A199" s="1320" t="s">
        <v>1347</v>
      </c>
      <c r="B199" s="1318"/>
      <c r="C199" s="1369"/>
      <c r="D199" s="1369"/>
      <c r="E199" s="1377">
        <f t="shared" si="10"/>
        <v>0</v>
      </c>
      <c r="F199" s="521" t="str">
        <f t="shared" si="11"/>
        <v>N/A</v>
      </c>
      <c r="G199" s="576"/>
      <c r="H199" s="570"/>
      <c r="I199" s="1367">
        <v>0</v>
      </c>
      <c r="J199" s="1368">
        <v>0</v>
      </c>
      <c r="K199" s="1377">
        <f t="shared" si="12"/>
        <v>0</v>
      </c>
      <c r="L199" s="867" t="str">
        <f t="shared" si="13"/>
        <v>N/A</v>
      </c>
    </row>
    <row r="200" spans="1:12" s="520" customFormat="1" ht="27.75" hidden="1" customHeight="1" x14ac:dyDescent="0.2">
      <c r="A200" s="1320" t="s">
        <v>1348</v>
      </c>
      <c r="B200" s="1318"/>
      <c r="C200" s="1369"/>
      <c r="D200" s="1369"/>
      <c r="E200" s="1377">
        <f t="shared" si="10"/>
        <v>0</v>
      </c>
      <c r="F200" s="521" t="str">
        <f t="shared" si="11"/>
        <v>N/A</v>
      </c>
      <c r="G200" s="576"/>
      <c r="H200" s="570"/>
      <c r="I200" s="1367">
        <v>0</v>
      </c>
      <c r="J200" s="1368">
        <v>0</v>
      </c>
      <c r="K200" s="1377">
        <f t="shared" si="12"/>
        <v>0</v>
      </c>
      <c r="L200" s="867" t="str">
        <f t="shared" si="13"/>
        <v>N/A</v>
      </c>
    </row>
    <row r="201" spans="1:12" s="520" customFormat="1" ht="27.75" hidden="1" customHeight="1" x14ac:dyDescent="0.2">
      <c r="A201" s="1320" t="s">
        <v>1349</v>
      </c>
      <c r="B201" s="1318"/>
      <c r="C201" s="1369"/>
      <c r="D201" s="1369"/>
      <c r="E201" s="1377">
        <f t="shared" si="10"/>
        <v>0</v>
      </c>
      <c r="F201" s="521" t="str">
        <f t="shared" si="11"/>
        <v>N/A</v>
      </c>
      <c r="G201" s="576"/>
      <c r="H201" s="570"/>
      <c r="I201" s="1367">
        <v>0</v>
      </c>
      <c r="J201" s="1368">
        <v>0</v>
      </c>
      <c r="K201" s="1378">
        <f t="shared" si="12"/>
        <v>0</v>
      </c>
      <c r="L201" s="867" t="str">
        <f t="shared" si="13"/>
        <v>N/A</v>
      </c>
    </row>
    <row r="202" spans="1:12" s="520" customFormat="1" ht="27.75" hidden="1" customHeight="1" x14ac:dyDescent="0.2">
      <c r="A202" s="1320" t="s">
        <v>1350</v>
      </c>
      <c r="B202" s="1318"/>
      <c r="C202" s="1369"/>
      <c r="D202" s="1369"/>
      <c r="E202" s="1377">
        <f t="shared" si="10"/>
        <v>0</v>
      </c>
      <c r="F202" s="521" t="str">
        <f t="shared" si="11"/>
        <v>N/A</v>
      </c>
      <c r="G202" s="576"/>
      <c r="H202" s="570"/>
      <c r="I202" s="1367">
        <v>0</v>
      </c>
      <c r="J202" s="1368">
        <v>0</v>
      </c>
      <c r="K202" s="1378">
        <f t="shared" si="12"/>
        <v>0</v>
      </c>
      <c r="L202" s="867" t="str">
        <f t="shared" si="13"/>
        <v>N/A</v>
      </c>
    </row>
    <row r="203" spans="1:12" s="520" customFormat="1" ht="27.75" hidden="1" customHeight="1" x14ac:dyDescent="0.2">
      <c r="A203" s="1320" t="s">
        <v>1351</v>
      </c>
      <c r="B203" s="1318"/>
      <c r="C203" s="1369"/>
      <c r="D203" s="1369"/>
      <c r="E203" s="1377">
        <f t="shared" si="10"/>
        <v>0</v>
      </c>
      <c r="F203" s="521" t="str">
        <f t="shared" si="11"/>
        <v>N/A</v>
      </c>
      <c r="G203" s="576"/>
      <c r="H203" s="570"/>
      <c r="I203" s="1367">
        <v>0</v>
      </c>
      <c r="J203" s="1368">
        <v>0</v>
      </c>
      <c r="K203" s="1377">
        <f t="shared" si="12"/>
        <v>0</v>
      </c>
      <c r="L203" s="867" t="str">
        <f t="shared" si="13"/>
        <v>N/A</v>
      </c>
    </row>
    <row r="204" spans="1:12" s="520" customFormat="1" ht="27.75" hidden="1" customHeight="1" x14ac:dyDescent="0.2">
      <c r="A204" s="1320" t="s">
        <v>1352</v>
      </c>
      <c r="B204" s="1318"/>
      <c r="C204" s="1369"/>
      <c r="D204" s="1369"/>
      <c r="E204" s="1377">
        <f t="shared" si="10"/>
        <v>0</v>
      </c>
      <c r="F204" s="521" t="str">
        <f t="shared" si="11"/>
        <v>N/A</v>
      </c>
      <c r="G204" s="576"/>
      <c r="H204" s="570"/>
      <c r="I204" s="1367">
        <v>0</v>
      </c>
      <c r="J204" s="1368">
        <v>0</v>
      </c>
      <c r="K204" s="1377">
        <f t="shared" si="12"/>
        <v>0</v>
      </c>
      <c r="L204" s="867" t="str">
        <f t="shared" si="13"/>
        <v>N/A</v>
      </c>
    </row>
    <row r="205" spans="1:12" s="520" customFormat="1" ht="27.75" hidden="1" customHeight="1" x14ac:dyDescent="0.2">
      <c r="A205" s="1320" t="s">
        <v>1353</v>
      </c>
      <c r="B205" s="1318"/>
      <c r="C205" s="1369"/>
      <c r="D205" s="1369"/>
      <c r="E205" s="1377">
        <f t="shared" si="10"/>
        <v>0</v>
      </c>
      <c r="F205" s="521" t="str">
        <f t="shared" si="11"/>
        <v>N/A</v>
      </c>
      <c r="G205" s="576"/>
      <c r="H205" s="570"/>
      <c r="I205" s="1367">
        <v>0</v>
      </c>
      <c r="J205" s="1368">
        <v>0</v>
      </c>
      <c r="K205" s="1378">
        <f t="shared" si="12"/>
        <v>0</v>
      </c>
      <c r="L205" s="867" t="str">
        <f t="shared" si="13"/>
        <v>N/A</v>
      </c>
    </row>
    <row r="206" spans="1:12" s="520" customFormat="1" ht="27.75" hidden="1" customHeight="1" x14ac:dyDescent="0.2">
      <c r="A206" s="1320" t="s">
        <v>1354</v>
      </c>
      <c r="B206" s="1318"/>
      <c r="C206" s="1369"/>
      <c r="D206" s="1369"/>
      <c r="E206" s="1377">
        <f t="shared" si="10"/>
        <v>0</v>
      </c>
      <c r="F206" s="521" t="str">
        <f t="shared" si="11"/>
        <v>N/A</v>
      </c>
      <c r="G206" s="576"/>
      <c r="H206" s="570"/>
      <c r="I206" s="1367">
        <v>0</v>
      </c>
      <c r="J206" s="1368">
        <v>0</v>
      </c>
      <c r="K206" s="1378">
        <f t="shared" si="12"/>
        <v>0</v>
      </c>
      <c r="L206" s="867" t="str">
        <f t="shared" si="13"/>
        <v>N/A</v>
      </c>
    </row>
    <row r="207" spans="1:12" s="520" customFormat="1" ht="27.75" hidden="1" customHeight="1" x14ac:dyDescent="0.2">
      <c r="A207" s="1320" t="s">
        <v>1355</v>
      </c>
      <c r="B207" s="1318"/>
      <c r="C207" s="1369"/>
      <c r="D207" s="1369"/>
      <c r="E207" s="1377">
        <f t="shared" si="10"/>
        <v>0</v>
      </c>
      <c r="F207" s="521" t="str">
        <f t="shared" si="11"/>
        <v>N/A</v>
      </c>
      <c r="G207" s="576"/>
      <c r="H207" s="570"/>
      <c r="I207" s="1367">
        <v>0</v>
      </c>
      <c r="J207" s="1368">
        <v>0</v>
      </c>
      <c r="K207" s="1377">
        <f t="shared" si="12"/>
        <v>0</v>
      </c>
      <c r="L207" s="867" t="str">
        <f t="shared" si="13"/>
        <v>N/A</v>
      </c>
    </row>
    <row r="208" spans="1:12" s="520" customFormat="1" ht="27.75" hidden="1" customHeight="1" x14ac:dyDescent="0.2">
      <c r="A208" s="1320" t="s">
        <v>1356</v>
      </c>
      <c r="B208" s="1318"/>
      <c r="C208" s="1369"/>
      <c r="D208" s="1369"/>
      <c r="E208" s="1377">
        <f t="shared" si="10"/>
        <v>0</v>
      </c>
      <c r="F208" s="521" t="str">
        <f t="shared" si="11"/>
        <v>N/A</v>
      </c>
      <c r="G208" s="576"/>
      <c r="H208" s="570"/>
      <c r="I208" s="1367">
        <v>0</v>
      </c>
      <c r="J208" s="1368">
        <v>0</v>
      </c>
      <c r="K208" s="1377">
        <f t="shared" si="12"/>
        <v>0</v>
      </c>
      <c r="L208" s="867" t="str">
        <f t="shared" si="13"/>
        <v>N/A</v>
      </c>
    </row>
    <row r="209" spans="1:12" s="520" customFormat="1" ht="27.75" hidden="1" customHeight="1" x14ac:dyDescent="0.2">
      <c r="A209" s="1320" t="s">
        <v>1357</v>
      </c>
      <c r="B209" s="1318"/>
      <c r="C209" s="1369"/>
      <c r="D209" s="1369"/>
      <c r="E209" s="1377">
        <f t="shared" si="10"/>
        <v>0</v>
      </c>
      <c r="F209" s="521" t="str">
        <f t="shared" si="11"/>
        <v>N/A</v>
      </c>
      <c r="G209" s="576"/>
      <c r="H209" s="570"/>
      <c r="I209" s="1367">
        <v>0</v>
      </c>
      <c r="J209" s="1368">
        <v>0</v>
      </c>
      <c r="K209" s="1378">
        <f t="shared" si="12"/>
        <v>0</v>
      </c>
      <c r="L209" s="867" t="str">
        <f t="shared" si="13"/>
        <v>N/A</v>
      </c>
    </row>
    <row r="210" spans="1:12" s="520" customFormat="1" ht="27.75" hidden="1" customHeight="1" x14ac:dyDescent="0.2">
      <c r="A210" s="1320" t="s">
        <v>1358</v>
      </c>
      <c r="B210" s="1318"/>
      <c r="C210" s="1369"/>
      <c r="D210" s="1369"/>
      <c r="E210" s="1377">
        <f t="shared" si="10"/>
        <v>0</v>
      </c>
      <c r="F210" s="521" t="str">
        <f t="shared" si="11"/>
        <v>N/A</v>
      </c>
      <c r="G210" s="576"/>
      <c r="H210" s="570"/>
      <c r="I210" s="1367">
        <v>0</v>
      </c>
      <c r="J210" s="1368">
        <v>0</v>
      </c>
      <c r="K210" s="1378">
        <f t="shared" si="12"/>
        <v>0</v>
      </c>
      <c r="L210" s="867" t="str">
        <f t="shared" si="13"/>
        <v>N/A</v>
      </c>
    </row>
    <row r="211" spans="1:12" s="520" customFormat="1" ht="27.75" hidden="1" customHeight="1" x14ac:dyDescent="0.2">
      <c r="A211" s="1320" t="s">
        <v>1359</v>
      </c>
      <c r="B211" s="1318"/>
      <c r="C211" s="1369"/>
      <c r="D211" s="1369"/>
      <c r="E211" s="1377">
        <f t="shared" ref="E211:E241" si="14">C211-D211</f>
        <v>0</v>
      </c>
      <c r="F211" s="521" t="str">
        <f t="shared" ref="F211:F241" si="15">IF(AND(C211=0,D211=0),"N/A",IF(AND(C211=0,D211&lt;&gt;0),"Not Budgeted",D211/C211))</f>
        <v>N/A</v>
      </c>
      <c r="G211" s="576"/>
      <c r="H211" s="570"/>
      <c r="I211" s="1367">
        <v>0</v>
      </c>
      <c r="J211" s="1368">
        <v>0</v>
      </c>
      <c r="K211" s="1377">
        <f t="shared" ref="K211:K241" si="16">I211-J211</f>
        <v>0</v>
      </c>
      <c r="L211" s="867" t="str">
        <f t="shared" ref="L211:L241" si="17">IF(AND(I211=0,J211=0),"N/A",IF(AND(I211=0,J211&lt;&gt;0),"Not Budgeted",J211/I211))</f>
        <v>N/A</v>
      </c>
    </row>
    <row r="212" spans="1:12" s="520" customFormat="1" ht="27.75" hidden="1" customHeight="1" x14ac:dyDescent="0.2">
      <c r="A212" s="1320" t="s">
        <v>1360</v>
      </c>
      <c r="B212" s="1318"/>
      <c r="C212" s="1369"/>
      <c r="D212" s="1369"/>
      <c r="E212" s="1377">
        <f t="shared" si="14"/>
        <v>0</v>
      </c>
      <c r="F212" s="521" t="str">
        <f t="shared" si="15"/>
        <v>N/A</v>
      </c>
      <c r="G212" s="576"/>
      <c r="H212" s="570"/>
      <c r="I212" s="1367">
        <v>0</v>
      </c>
      <c r="J212" s="1368">
        <v>0</v>
      </c>
      <c r="K212" s="1377">
        <f t="shared" si="16"/>
        <v>0</v>
      </c>
      <c r="L212" s="867" t="str">
        <f t="shared" si="17"/>
        <v>N/A</v>
      </c>
    </row>
    <row r="213" spans="1:12" s="520" customFormat="1" ht="27.75" hidden="1" customHeight="1" x14ac:dyDescent="0.2">
      <c r="A213" s="1320" t="s">
        <v>1361</v>
      </c>
      <c r="B213" s="1318"/>
      <c r="C213" s="1369"/>
      <c r="D213" s="1369"/>
      <c r="E213" s="1377">
        <f t="shared" si="14"/>
        <v>0</v>
      </c>
      <c r="F213" s="521" t="str">
        <f t="shared" si="15"/>
        <v>N/A</v>
      </c>
      <c r="G213" s="576"/>
      <c r="H213" s="570"/>
      <c r="I213" s="1367">
        <v>0</v>
      </c>
      <c r="J213" s="1368">
        <v>0</v>
      </c>
      <c r="K213" s="1378">
        <f t="shared" si="16"/>
        <v>0</v>
      </c>
      <c r="L213" s="867" t="str">
        <f t="shared" si="17"/>
        <v>N/A</v>
      </c>
    </row>
    <row r="214" spans="1:12" s="520" customFormat="1" ht="27.75" hidden="1" customHeight="1" x14ac:dyDescent="0.2">
      <c r="A214" s="1320" t="s">
        <v>1362</v>
      </c>
      <c r="B214" s="1318"/>
      <c r="C214" s="1369"/>
      <c r="D214" s="1369"/>
      <c r="E214" s="1377">
        <f t="shared" si="14"/>
        <v>0</v>
      </c>
      <c r="F214" s="521" t="str">
        <f t="shared" si="15"/>
        <v>N/A</v>
      </c>
      <c r="G214" s="576"/>
      <c r="H214" s="570"/>
      <c r="I214" s="1367">
        <v>0</v>
      </c>
      <c r="J214" s="1368">
        <v>0</v>
      </c>
      <c r="K214" s="1378">
        <f t="shared" si="16"/>
        <v>0</v>
      </c>
      <c r="L214" s="867" t="str">
        <f t="shared" si="17"/>
        <v>N/A</v>
      </c>
    </row>
    <row r="215" spans="1:12" s="520" customFormat="1" ht="27.75" hidden="1" customHeight="1" x14ac:dyDescent="0.2">
      <c r="A215" s="1320" t="s">
        <v>1363</v>
      </c>
      <c r="B215" s="1318"/>
      <c r="C215" s="1369"/>
      <c r="D215" s="1369"/>
      <c r="E215" s="1377">
        <f t="shared" si="14"/>
        <v>0</v>
      </c>
      <c r="F215" s="521" t="str">
        <f t="shared" si="15"/>
        <v>N/A</v>
      </c>
      <c r="G215" s="576"/>
      <c r="H215" s="570"/>
      <c r="I215" s="1367">
        <v>0</v>
      </c>
      <c r="J215" s="1368">
        <v>0</v>
      </c>
      <c r="K215" s="1377">
        <f t="shared" si="16"/>
        <v>0</v>
      </c>
      <c r="L215" s="867" t="str">
        <f t="shared" si="17"/>
        <v>N/A</v>
      </c>
    </row>
    <row r="216" spans="1:12" s="520" customFormat="1" ht="27.75" hidden="1" customHeight="1" x14ac:dyDescent="0.2">
      <c r="A216" s="1320" t="s">
        <v>1364</v>
      </c>
      <c r="B216" s="1318"/>
      <c r="C216" s="1369"/>
      <c r="D216" s="1369"/>
      <c r="E216" s="1377">
        <f t="shared" si="14"/>
        <v>0</v>
      </c>
      <c r="F216" s="521" t="str">
        <f t="shared" si="15"/>
        <v>N/A</v>
      </c>
      <c r="G216" s="576"/>
      <c r="H216" s="570"/>
      <c r="I216" s="1367">
        <v>0</v>
      </c>
      <c r="J216" s="1368">
        <v>0</v>
      </c>
      <c r="K216" s="1377">
        <f t="shared" si="16"/>
        <v>0</v>
      </c>
      <c r="L216" s="867" t="str">
        <f t="shared" si="17"/>
        <v>N/A</v>
      </c>
    </row>
    <row r="217" spans="1:12" s="520" customFormat="1" ht="27.75" hidden="1" customHeight="1" x14ac:dyDescent="0.2">
      <c r="A217" s="1320" t="s">
        <v>1365</v>
      </c>
      <c r="B217" s="1318"/>
      <c r="C217" s="1369"/>
      <c r="D217" s="1369"/>
      <c r="E217" s="1377">
        <f t="shared" si="14"/>
        <v>0</v>
      </c>
      <c r="F217" s="521" t="str">
        <f t="shared" si="15"/>
        <v>N/A</v>
      </c>
      <c r="G217" s="576"/>
      <c r="H217" s="570"/>
      <c r="I217" s="1367">
        <v>0</v>
      </c>
      <c r="J217" s="1368">
        <v>0</v>
      </c>
      <c r="K217" s="1378">
        <f t="shared" si="16"/>
        <v>0</v>
      </c>
      <c r="L217" s="867" t="str">
        <f t="shared" si="17"/>
        <v>N/A</v>
      </c>
    </row>
    <row r="218" spans="1:12" s="520" customFormat="1" ht="27.75" hidden="1" customHeight="1" x14ac:dyDescent="0.2">
      <c r="A218" s="1320" t="s">
        <v>1366</v>
      </c>
      <c r="B218" s="1318"/>
      <c r="C218" s="1369"/>
      <c r="D218" s="1369"/>
      <c r="E218" s="1377">
        <f t="shared" si="14"/>
        <v>0</v>
      </c>
      <c r="F218" s="521" t="str">
        <f t="shared" si="15"/>
        <v>N/A</v>
      </c>
      <c r="G218" s="576"/>
      <c r="H218" s="570"/>
      <c r="I218" s="1367">
        <v>0</v>
      </c>
      <c r="J218" s="1368">
        <v>0</v>
      </c>
      <c r="K218" s="1378">
        <f t="shared" si="16"/>
        <v>0</v>
      </c>
      <c r="L218" s="867" t="str">
        <f t="shared" si="17"/>
        <v>N/A</v>
      </c>
    </row>
    <row r="219" spans="1:12" s="520" customFormat="1" ht="27.75" hidden="1" customHeight="1" x14ac:dyDescent="0.2">
      <c r="A219" s="1320" t="s">
        <v>1367</v>
      </c>
      <c r="B219" s="1318"/>
      <c r="C219" s="1369"/>
      <c r="D219" s="1369"/>
      <c r="E219" s="1377">
        <f t="shared" si="14"/>
        <v>0</v>
      </c>
      <c r="F219" s="521" t="str">
        <f t="shared" si="15"/>
        <v>N/A</v>
      </c>
      <c r="G219" s="576"/>
      <c r="H219" s="570"/>
      <c r="I219" s="1367">
        <v>0</v>
      </c>
      <c r="J219" s="1368">
        <v>0</v>
      </c>
      <c r="K219" s="1377">
        <f t="shared" si="16"/>
        <v>0</v>
      </c>
      <c r="L219" s="867" t="str">
        <f t="shared" si="17"/>
        <v>N/A</v>
      </c>
    </row>
    <row r="220" spans="1:12" s="520" customFormat="1" ht="27.75" hidden="1" customHeight="1" x14ac:dyDescent="0.2">
      <c r="A220" s="1320" t="s">
        <v>1368</v>
      </c>
      <c r="B220" s="1318"/>
      <c r="C220" s="1369"/>
      <c r="D220" s="1369"/>
      <c r="E220" s="1377">
        <f t="shared" si="14"/>
        <v>0</v>
      </c>
      <c r="F220" s="521" t="str">
        <f t="shared" si="15"/>
        <v>N/A</v>
      </c>
      <c r="G220" s="576"/>
      <c r="H220" s="570"/>
      <c r="I220" s="1367">
        <v>0</v>
      </c>
      <c r="J220" s="1368">
        <v>0</v>
      </c>
      <c r="K220" s="1377">
        <f t="shared" si="16"/>
        <v>0</v>
      </c>
      <c r="L220" s="867" t="str">
        <f t="shared" si="17"/>
        <v>N/A</v>
      </c>
    </row>
    <row r="221" spans="1:12" s="520" customFormat="1" ht="27.75" hidden="1" customHeight="1" x14ac:dyDescent="0.2">
      <c r="A221" s="1320" t="s">
        <v>1369</v>
      </c>
      <c r="B221" s="1318"/>
      <c r="C221" s="1369"/>
      <c r="D221" s="1369"/>
      <c r="E221" s="1377">
        <f t="shared" si="14"/>
        <v>0</v>
      </c>
      <c r="F221" s="521" t="str">
        <f t="shared" si="15"/>
        <v>N/A</v>
      </c>
      <c r="G221" s="576"/>
      <c r="H221" s="570"/>
      <c r="I221" s="1367">
        <v>0</v>
      </c>
      <c r="J221" s="1368">
        <v>0</v>
      </c>
      <c r="K221" s="1378">
        <f t="shared" si="16"/>
        <v>0</v>
      </c>
      <c r="L221" s="867" t="str">
        <f t="shared" si="17"/>
        <v>N/A</v>
      </c>
    </row>
    <row r="222" spans="1:12" s="520" customFormat="1" ht="27.75" hidden="1" customHeight="1" x14ac:dyDescent="0.2">
      <c r="A222" s="1320" t="s">
        <v>1370</v>
      </c>
      <c r="B222" s="1318"/>
      <c r="C222" s="1369"/>
      <c r="D222" s="1369"/>
      <c r="E222" s="1377">
        <f t="shared" si="14"/>
        <v>0</v>
      </c>
      <c r="F222" s="521" t="str">
        <f t="shared" si="15"/>
        <v>N/A</v>
      </c>
      <c r="G222" s="576"/>
      <c r="H222" s="570"/>
      <c r="I222" s="1367">
        <v>0</v>
      </c>
      <c r="J222" s="1368">
        <v>0</v>
      </c>
      <c r="K222" s="1378">
        <f t="shared" si="16"/>
        <v>0</v>
      </c>
      <c r="L222" s="867" t="str">
        <f t="shared" si="17"/>
        <v>N/A</v>
      </c>
    </row>
    <row r="223" spans="1:12" s="520" customFormat="1" ht="27.75" hidden="1" customHeight="1" x14ac:dyDescent="0.2">
      <c r="A223" s="1320" t="s">
        <v>1371</v>
      </c>
      <c r="B223" s="1318"/>
      <c r="C223" s="1369"/>
      <c r="D223" s="1369"/>
      <c r="E223" s="1377">
        <f t="shared" si="14"/>
        <v>0</v>
      </c>
      <c r="F223" s="521" t="str">
        <f t="shared" si="15"/>
        <v>N/A</v>
      </c>
      <c r="G223" s="576"/>
      <c r="H223" s="570"/>
      <c r="I223" s="1367">
        <v>0</v>
      </c>
      <c r="J223" s="1368">
        <v>0</v>
      </c>
      <c r="K223" s="1377">
        <f t="shared" si="16"/>
        <v>0</v>
      </c>
      <c r="L223" s="867" t="str">
        <f t="shared" si="17"/>
        <v>N/A</v>
      </c>
    </row>
    <row r="224" spans="1:12" s="520" customFormat="1" ht="27.75" hidden="1" customHeight="1" x14ac:dyDescent="0.2">
      <c r="A224" s="1320" t="s">
        <v>1372</v>
      </c>
      <c r="B224" s="1318"/>
      <c r="C224" s="1369"/>
      <c r="D224" s="1369"/>
      <c r="E224" s="1377">
        <f t="shared" si="14"/>
        <v>0</v>
      </c>
      <c r="F224" s="521" t="str">
        <f t="shared" si="15"/>
        <v>N/A</v>
      </c>
      <c r="G224" s="576"/>
      <c r="H224" s="570"/>
      <c r="I224" s="1367">
        <v>0</v>
      </c>
      <c r="J224" s="1368">
        <v>0</v>
      </c>
      <c r="K224" s="1377">
        <f t="shared" si="16"/>
        <v>0</v>
      </c>
      <c r="L224" s="867" t="str">
        <f t="shared" si="17"/>
        <v>N/A</v>
      </c>
    </row>
    <row r="225" spans="1:12" s="520" customFormat="1" ht="27.75" hidden="1" customHeight="1" x14ac:dyDescent="0.2">
      <c r="A225" s="1320" t="s">
        <v>1373</v>
      </c>
      <c r="B225" s="1318"/>
      <c r="C225" s="1369"/>
      <c r="D225" s="1369"/>
      <c r="E225" s="1377">
        <f t="shared" si="14"/>
        <v>0</v>
      </c>
      <c r="F225" s="521" t="str">
        <f t="shared" si="15"/>
        <v>N/A</v>
      </c>
      <c r="G225" s="576"/>
      <c r="H225" s="570"/>
      <c r="I225" s="1367">
        <v>0</v>
      </c>
      <c r="J225" s="1368">
        <v>0</v>
      </c>
      <c r="K225" s="1378">
        <f t="shared" si="16"/>
        <v>0</v>
      </c>
      <c r="L225" s="867" t="str">
        <f t="shared" si="17"/>
        <v>N/A</v>
      </c>
    </row>
    <row r="226" spans="1:12" s="520" customFormat="1" ht="27.75" hidden="1" customHeight="1" x14ac:dyDescent="0.2">
      <c r="A226" s="1320" t="s">
        <v>1374</v>
      </c>
      <c r="B226" s="1318"/>
      <c r="C226" s="1369"/>
      <c r="D226" s="1369"/>
      <c r="E226" s="1377">
        <f t="shared" si="14"/>
        <v>0</v>
      </c>
      <c r="F226" s="521" t="str">
        <f t="shared" si="15"/>
        <v>N/A</v>
      </c>
      <c r="G226" s="576"/>
      <c r="H226" s="570"/>
      <c r="I226" s="1367">
        <v>0</v>
      </c>
      <c r="J226" s="1368">
        <v>0</v>
      </c>
      <c r="K226" s="1378">
        <f t="shared" si="16"/>
        <v>0</v>
      </c>
      <c r="L226" s="867" t="str">
        <f t="shared" si="17"/>
        <v>N/A</v>
      </c>
    </row>
    <row r="227" spans="1:12" s="520" customFormat="1" ht="27.75" hidden="1" customHeight="1" x14ac:dyDescent="0.2">
      <c r="A227" s="1320" t="s">
        <v>1375</v>
      </c>
      <c r="B227" s="1318"/>
      <c r="C227" s="1369"/>
      <c r="D227" s="1369"/>
      <c r="E227" s="1377">
        <f t="shared" si="14"/>
        <v>0</v>
      </c>
      <c r="F227" s="521" t="str">
        <f t="shared" si="15"/>
        <v>N/A</v>
      </c>
      <c r="G227" s="576"/>
      <c r="H227" s="570"/>
      <c r="I227" s="1367">
        <v>0</v>
      </c>
      <c r="J227" s="1368">
        <v>0</v>
      </c>
      <c r="K227" s="1377">
        <f t="shared" si="16"/>
        <v>0</v>
      </c>
      <c r="L227" s="867" t="str">
        <f t="shared" si="17"/>
        <v>N/A</v>
      </c>
    </row>
    <row r="228" spans="1:12" s="520" customFormat="1" ht="27.75" hidden="1" customHeight="1" x14ac:dyDescent="0.2">
      <c r="A228" s="1320" t="s">
        <v>1376</v>
      </c>
      <c r="B228" s="1318"/>
      <c r="C228" s="1369"/>
      <c r="D228" s="1369"/>
      <c r="E228" s="1377">
        <f t="shared" si="14"/>
        <v>0</v>
      </c>
      <c r="F228" s="521" t="str">
        <f t="shared" si="15"/>
        <v>N/A</v>
      </c>
      <c r="G228" s="576"/>
      <c r="H228" s="570"/>
      <c r="I228" s="1367">
        <v>0</v>
      </c>
      <c r="J228" s="1368">
        <v>0</v>
      </c>
      <c r="K228" s="1377">
        <f t="shared" si="16"/>
        <v>0</v>
      </c>
      <c r="L228" s="867" t="str">
        <f t="shared" si="17"/>
        <v>N/A</v>
      </c>
    </row>
    <row r="229" spans="1:12" s="520" customFormat="1" ht="27.75" hidden="1" customHeight="1" x14ac:dyDescent="0.2">
      <c r="A229" s="1320" t="s">
        <v>1377</v>
      </c>
      <c r="B229" s="1318"/>
      <c r="C229" s="1369"/>
      <c r="D229" s="1369"/>
      <c r="E229" s="1377">
        <f t="shared" si="14"/>
        <v>0</v>
      </c>
      <c r="F229" s="521" t="str">
        <f t="shared" si="15"/>
        <v>N/A</v>
      </c>
      <c r="G229" s="576"/>
      <c r="H229" s="570"/>
      <c r="I229" s="1367">
        <v>0</v>
      </c>
      <c r="J229" s="1368">
        <v>0</v>
      </c>
      <c r="K229" s="1378">
        <f t="shared" si="16"/>
        <v>0</v>
      </c>
      <c r="L229" s="867" t="str">
        <f t="shared" si="17"/>
        <v>N/A</v>
      </c>
    </row>
    <row r="230" spans="1:12" s="520" customFormat="1" ht="27.75" hidden="1" customHeight="1" x14ac:dyDescent="0.2">
      <c r="A230" s="1320" t="s">
        <v>1378</v>
      </c>
      <c r="B230" s="1318"/>
      <c r="C230" s="1369"/>
      <c r="D230" s="1369"/>
      <c r="E230" s="1377">
        <f t="shared" si="14"/>
        <v>0</v>
      </c>
      <c r="F230" s="521" t="str">
        <f t="shared" si="15"/>
        <v>N/A</v>
      </c>
      <c r="G230" s="576"/>
      <c r="H230" s="570"/>
      <c r="I230" s="1367">
        <v>0</v>
      </c>
      <c r="J230" s="1368">
        <v>0</v>
      </c>
      <c r="K230" s="1378">
        <f t="shared" si="16"/>
        <v>0</v>
      </c>
      <c r="L230" s="867" t="str">
        <f t="shared" si="17"/>
        <v>N/A</v>
      </c>
    </row>
    <row r="231" spans="1:12" s="520" customFormat="1" ht="27.75" hidden="1" customHeight="1" x14ac:dyDescent="0.2">
      <c r="A231" s="1320" t="s">
        <v>1379</v>
      </c>
      <c r="B231" s="1318"/>
      <c r="C231" s="1369"/>
      <c r="D231" s="1369"/>
      <c r="E231" s="1377">
        <f t="shared" si="14"/>
        <v>0</v>
      </c>
      <c r="F231" s="521" t="str">
        <f t="shared" si="15"/>
        <v>N/A</v>
      </c>
      <c r="G231" s="576"/>
      <c r="H231" s="570"/>
      <c r="I231" s="1367">
        <v>0</v>
      </c>
      <c r="J231" s="1368">
        <v>0</v>
      </c>
      <c r="K231" s="1377">
        <f t="shared" si="16"/>
        <v>0</v>
      </c>
      <c r="L231" s="867" t="str">
        <f t="shared" si="17"/>
        <v>N/A</v>
      </c>
    </row>
    <row r="232" spans="1:12" s="520" customFormat="1" ht="27.75" hidden="1" customHeight="1" x14ac:dyDescent="0.2">
      <c r="A232" s="1320" t="s">
        <v>1380</v>
      </c>
      <c r="B232" s="1318"/>
      <c r="C232" s="1369"/>
      <c r="D232" s="1369"/>
      <c r="E232" s="1377">
        <f t="shared" si="14"/>
        <v>0</v>
      </c>
      <c r="F232" s="521" t="str">
        <f t="shared" si="15"/>
        <v>N/A</v>
      </c>
      <c r="G232" s="576"/>
      <c r="H232" s="570"/>
      <c r="I232" s="1367">
        <v>0</v>
      </c>
      <c r="J232" s="1368">
        <v>0</v>
      </c>
      <c r="K232" s="1377">
        <f t="shared" si="16"/>
        <v>0</v>
      </c>
      <c r="L232" s="867" t="str">
        <f t="shared" si="17"/>
        <v>N/A</v>
      </c>
    </row>
    <row r="233" spans="1:12" s="520" customFormat="1" ht="27.75" hidden="1" customHeight="1" x14ac:dyDescent="0.2">
      <c r="A233" s="1320" t="s">
        <v>1381</v>
      </c>
      <c r="B233" s="1318"/>
      <c r="C233" s="1369"/>
      <c r="D233" s="1369"/>
      <c r="E233" s="1377">
        <f t="shared" si="14"/>
        <v>0</v>
      </c>
      <c r="F233" s="521" t="str">
        <f t="shared" si="15"/>
        <v>N/A</v>
      </c>
      <c r="G233" s="576"/>
      <c r="H233" s="570"/>
      <c r="I233" s="1367">
        <v>0</v>
      </c>
      <c r="J233" s="1368">
        <v>0</v>
      </c>
      <c r="K233" s="1378">
        <f t="shared" si="16"/>
        <v>0</v>
      </c>
      <c r="L233" s="867" t="str">
        <f t="shared" si="17"/>
        <v>N/A</v>
      </c>
    </row>
    <row r="234" spans="1:12" s="520" customFormat="1" ht="27.75" hidden="1" customHeight="1" x14ac:dyDescent="0.2">
      <c r="A234" s="1320" t="s">
        <v>1382</v>
      </c>
      <c r="B234" s="1318"/>
      <c r="C234" s="1369"/>
      <c r="D234" s="1369"/>
      <c r="E234" s="1377">
        <f t="shared" si="14"/>
        <v>0</v>
      </c>
      <c r="F234" s="521" t="str">
        <f t="shared" si="15"/>
        <v>N/A</v>
      </c>
      <c r="G234" s="576"/>
      <c r="H234" s="570"/>
      <c r="I234" s="1367">
        <v>0</v>
      </c>
      <c r="J234" s="1368">
        <v>0</v>
      </c>
      <c r="K234" s="1378">
        <f t="shared" si="16"/>
        <v>0</v>
      </c>
      <c r="L234" s="867" t="str">
        <f t="shared" si="17"/>
        <v>N/A</v>
      </c>
    </row>
    <row r="235" spans="1:12" s="520" customFormat="1" ht="27.75" hidden="1" customHeight="1" x14ac:dyDescent="0.2">
      <c r="A235" s="1320" t="s">
        <v>1383</v>
      </c>
      <c r="B235" s="1318"/>
      <c r="C235" s="1369"/>
      <c r="D235" s="1369"/>
      <c r="E235" s="1377">
        <f t="shared" si="14"/>
        <v>0</v>
      </c>
      <c r="F235" s="521" t="str">
        <f t="shared" si="15"/>
        <v>N/A</v>
      </c>
      <c r="G235" s="576"/>
      <c r="H235" s="570"/>
      <c r="I235" s="1367">
        <v>0</v>
      </c>
      <c r="J235" s="1368">
        <v>0</v>
      </c>
      <c r="K235" s="1377">
        <f t="shared" si="16"/>
        <v>0</v>
      </c>
      <c r="L235" s="867" t="str">
        <f t="shared" si="17"/>
        <v>N/A</v>
      </c>
    </row>
    <row r="236" spans="1:12" s="520" customFormat="1" ht="27.75" hidden="1" customHeight="1" x14ac:dyDescent="0.2">
      <c r="A236" s="1320" t="s">
        <v>1384</v>
      </c>
      <c r="B236" s="1318"/>
      <c r="C236" s="1369"/>
      <c r="D236" s="1369"/>
      <c r="E236" s="1377">
        <f t="shared" si="14"/>
        <v>0</v>
      </c>
      <c r="F236" s="521" t="str">
        <f t="shared" si="15"/>
        <v>N/A</v>
      </c>
      <c r="G236" s="576"/>
      <c r="H236" s="570"/>
      <c r="I236" s="1367">
        <v>0</v>
      </c>
      <c r="J236" s="1368">
        <v>0</v>
      </c>
      <c r="K236" s="1377">
        <f t="shared" si="16"/>
        <v>0</v>
      </c>
      <c r="L236" s="867" t="str">
        <f t="shared" si="17"/>
        <v>N/A</v>
      </c>
    </row>
    <row r="237" spans="1:12" s="520" customFormat="1" ht="27.75" hidden="1" customHeight="1" x14ac:dyDescent="0.2">
      <c r="A237" s="1320" t="s">
        <v>1385</v>
      </c>
      <c r="B237" s="1318"/>
      <c r="C237" s="1369"/>
      <c r="D237" s="1369"/>
      <c r="E237" s="1377">
        <f t="shared" si="14"/>
        <v>0</v>
      </c>
      <c r="F237" s="521" t="str">
        <f t="shared" si="15"/>
        <v>N/A</v>
      </c>
      <c r="G237" s="576"/>
      <c r="H237" s="570"/>
      <c r="I237" s="1367">
        <v>0</v>
      </c>
      <c r="J237" s="1368">
        <v>0</v>
      </c>
      <c r="K237" s="1378">
        <f t="shared" si="16"/>
        <v>0</v>
      </c>
      <c r="L237" s="867" t="str">
        <f t="shared" si="17"/>
        <v>N/A</v>
      </c>
    </row>
    <row r="238" spans="1:12" s="520" customFormat="1" ht="27.75" hidden="1" customHeight="1" x14ac:dyDescent="0.2">
      <c r="A238" s="1320" t="s">
        <v>1386</v>
      </c>
      <c r="B238" s="1318"/>
      <c r="C238" s="1369"/>
      <c r="D238" s="1369"/>
      <c r="E238" s="1377">
        <f t="shared" si="14"/>
        <v>0</v>
      </c>
      <c r="F238" s="521" t="str">
        <f t="shared" si="15"/>
        <v>N/A</v>
      </c>
      <c r="G238" s="576"/>
      <c r="H238" s="570"/>
      <c r="I238" s="1367">
        <v>0</v>
      </c>
      <c r="J238" s="1368">
        <v>0</v>
      </c>
      <c r="K238" s="1378">
        <f t="shared" si="16"/>
        <v>0</v>
      </c>
      <c r="L238" s="867" t="str">
        <f t="shared" si="17"/>
        <v>N/A</v>
      </c>
    </row>
    <row r="239" spans="1:12" s="520" customFormat="1" ht="27.75" hidden="1" customHeight="1" x14ac:dyDescent="0.2">
      <c r="A239" s="1320" t="s">
        <v>1387</v>
      </c>
      <c r="B239" s="1318"/>
      <c r="C239" s="1369"/>
      <c r="D239" s="1369"/>
      <c r="E239" s="1377">
        <f t="shared" si="14"/>
        <v>0</v>
      </c>
      <c r="F239" s="521" t="str">
        <f t="shared" si="15"/>
        <v>N/A</v>
      </c>
      <c r="G239" s="576"/>
      <c r="H239" s="570"/>
      <c r="I239" s="1367">
        <v>0</v>
      </c>
      <c r="J239" s="1368">
        <v>0</v>
      </c>
      <c r="K239" s="1377">
        <f t="shared" si="16"/>
        <v>0</v>
      </c>
      <c r="L239" s="867" t="str">
        <f t="shared" si="17"/>
        <v>N/A</v>
      </c>
    </row>
    <row r="240" spans="1:12" s="520" customFormat="1" ht="27.75" hidden="1" customHeight="1" x14ac:dyDescent="0.2">
      <c r="A240" s="1320" t="s">
        <v>1388</v>
      </c>
      <c r="B240" s="1318"/>
      <c r="C240" s="1369"/>
      <c r="D240" s="1369"/>
      <c r="E240" s="1377">
        <f t="shared" si="14"/>
        <v>0</v>
      </c>
      <c r="F240" s="521" t="str">
        <f t="shared" si="15"/>
        <v>N/A</v>
      </c>
      <c r="G240" s="576"/>
      <c r="H240" s="570"/>
      <c r="I240" s="1367">
        <v>0</v>
      </c>
      <c r="J240" s="1368">
        <v>0</v>
      </c>
      <c r="K240" s="1377">
        <f t="shared" si="16"/>
        <v>0</v>
      </c>
      <c r="L240" s="867" t="str">
        <f t="shared" si="17"/>
        <v>N/A</v>
      </c>
    </row>
    <row r="241" spans="1:12" s="520" customFormat="1" ht="27.75" hidden="1" customHeight="1" x14ac:dyDescent="0.2">
      <c r="A241" s="1320" t="s">
        <v>1389</v>
      </c>
      <c r="B241" s="1318"/>
      <c r="C241" s="1369"/>
      <c r="D241" s="1369"/>
      <c r="E241" s="1377">
        <f t="shared" si="14"/>
        <v>0</v>
      </c>
      <c r="F241" s="521" t="str">
        <f t="shared" si="15"/>
        <v>N/A</v>
      </c>
      <c r="G241" s="576"/>
      <c r="H241" s="570"/>
      <c r="I241" s="1367">
        <v>0</v>
      </c>
      <c r="J241" s="1368">
        <v>0</v>
      </c>
      <c r="K241" s="1378">
        <f t="shared" si="16"/>
        <v>0</v>
      </c>
      <c r="L241" s="867" t="str">
        <f t="shared" si="17"/>
        <v>N/A</v>
      </c>
    </row>
    <row r="242" spans="1:12" s="520" customFormat="1" ht="27.75" customHeight="1" thickBot="1" x14ac:dyDescent="0.25">
      <c r="A242" s="2098" t="s">
        <v>340</v>
      </c>
      <c r="B242" s="2099"/>
      <c r="C242" s="1384">
        <f>SUM(C142:C241)</f>
        <v>4646843.1347466186</v>
      </c>
      <c r="D242" s="1384">
        <f>SUM(D142:D241)</f>
        <v>2610959.8758242237</v>
      </c>
      <c r="E242" s="1384">
        <f>SUM(E142:E241)</f>
        <v>2035883.2589223955</v>
      </c>
      <c r="F242" s="1316">
        <f>D242/C242</f>
        <v>0.56187820421585921</v>
      </c>
      <c r="G242" s="1317"/>
      <c r="H242" s="574"/>
      <c r="I242" s="1382">
        <f>SUM(I142:I241)</f>
        <v>4646843.1347466186</v>
      </c>
      <c r="J242" s="1382">
        <f>SUM(J142:J241)</f>
        <v>2609899.7718352531</v>
      </c>
      <c r="K242" s="1382">
        <f>SUM(K142:K241)</f>
        <v>2036943.3629113662</v>
      </c>
      <c r="L242" s="522">
        <f>J242/I242</f>
        <v>0.56165006998403122</v>
      </c>
    </row>
    <row r="243" spans="1:12" s="520" customFormat="1" ht="15" x14ac:dyDescent="0.2">
      <c r="A243" s="499"/>
      <c r="C243" s="499"/>
      <c r="D243" s="499"/>
      <c r="E243" s="499"/>
      <c r="F243" s="499"/>
      <c r="G243" s="499"/>
      <c r="H243" s="567"/>
      <c r="I243" s="499"/>
      <c r="J243" s="499"/>
      <c r="K243" s="499"/>
      <c r="L243" s="499"/>
    </row>
    <row r="244" spans="1:12" s="520" customFormat="1" ht="90.75" customHeight="1" x14ac:dyDescent="0.2">
      <c r="A244" s="575" t="s">
        <v>360</v>
      </c>
      <c r="C244" s="1385" t="str">
        <f>IF(AND(ROUND(C22,0)=ROUND(C137,0),ROUND(C137,0)=ROUND(C242,0)),"OK","WARNING - Sum of the three tables not matching")</f>
        <v>OK</v>
      </c>
      <c r="D244" s="1385" t="str">
        <f>IF(AND(ROUND(D22,0)=ROUND(D137,0),ROUND(D137,0)=ROUND(D242,0)),"OK","WARNING - Sum of the three tables not matching")</f>
        <v>OK</v>
      </c>
      <c r="E244" s="499"/>
      <c r="F244" s="499"/>
      <c r="G244" s="499"/>
      <c r="H244" s="567"/>
      <c r="I244" s="1385" t="str">
        <f>IF(AND(ROUND(I22,0)=ROUND(I137,0),ROUND(I137,0)=ROUND(I242,0)),"OK","WARNING - Sum of the three tables not matching")</f>
        <v>OK</v>
      </c>
      <c r="J244" s="1385" t="str">
        <f>IF(AND(ROUND(J22,0)=ROUND(J137,0),ROUND(J137,0)=ROUND(J242,0)),"OK","WARNING - Sum of the three tables not matching")</f>
        <v>OK</v>
      </c>
      <c r="K244" s="499"/>
      <c r="L244" s="499"/>
    </row>
    <row r="245" spans="1:12" s="520" customFormat="1" ht="15" x14ac:dyDescent="0.2">
      <c r="A245" s="499"/>
      <c r="B245" s="499"/>
      <c r="C245" s="499"/>
      <c r="D245" s="499"/>
      <c r="E245" s="499"/>
      <c r="F245" s="499"/>
      <c r="G245" s="499"/>
      <c r="H245" s="499"/>
      <c r="I245" s="499"/>
      <c r="J245" s="499"/>
      <c r="K245" s="499"/>
    </row>
    <row r="246" spans="1:12" s="520" customFormat="1" ht="15" x14ac:dyDescent="0.2">
      <c r="A246" s="499"/>
      <c r="B246" s="499"/>
      <c r="C246" s="499"/>
      <c r="D246" s="499"/>
      <c r="E246" s="499"/>
      <c r="F246" s="499"/>
      <c r="G246" s="499"/>
      <c r="H246" s="499"/>
      <c r="I246" s="499"/>
      <c r="J246" s="499"/>
      <c r="K246" s="499"/>
    </row>
    <row r="247" spans="1:12" s="520" customFormat="1" ht="15" x14ac:dyDescent="0.2">
      <c r="A247" s="499"/>
      <c r="B247" s="499"/>
      <c r="C247" s="499"/>
      <c r="D247" s="499"/>
      <c r="E247" s="499"/>
      <c r="F247" s="499"/>
      <c r="G247" s="499"/>
      <c r="H247" s="499"/>
      <c r="I247" s="499"/>
      <c r="J247" s="499"/>
      <c r="K247" s="499"/>
    </row>
    <row r="248" spans="1:12" s="520" customFormat="1" ht="15" x14ac:dyDescent="0.2">
      <c r="A248" s="499"/>
      <c r="B248" s="499"/>
      <c r="C248" s="499"/>
      <c r="D248" s="499"/>
      <c r="E248" s="499"/>
      <c r="F248" s="499"/>
      <c r="G248" s="499"/>
      <c r="H248" s="499"/>
      <c r="I248" s="499"/>
      <c r="J248" s="499"/>
      <c r="K248" s="499"/>
    </row>
    <row r="249" spans="1:12" s="520" customFormat="1" ht="15" x14ac:dyDescent="0.2">
      <c r="A249" s="499"/>
      <c r="B249" s="499"/>
      <c r="C249" s="499"/>
      <c r="D249" s="499"/>
      <c r="E249" s="499"/>
      <c r="F249" s="499"/>
      <c r="G249" s="499"/>
      <c r="H249" s="499"/>
      <c r="I249" s="499"/>
      <c r="J249" s="499"/>
      <c r="K249" s="499"/>
    </row>
    <row r="250" spans="1:12" s="520" customFormat="1" ht="15" x14ac:dyDescent="0.2">
      <c r="A250" s="499"/>
      <c r="B250" s="499"/>
      <c r="C250" s="499"/>
      <c r="D250" s="499"/>
      <c r="E250" s="499"/>
      <c r="F250" s="499"/>
      <c r="G250" s="499"/>
      <c r="H250" s="499"/>
      <c r="I250" s="499"/>
      <c r="J250" s="499"/>
      <c r="K250" s="499"/>
    </row>
    <row r="251" spans="1:12" s="520" customFormat="1" ht="15" x14ac:dyDescent="0.2">
      <c r="A251" s="499"/>
      <c r="B251" s="499"/>
      <c r="C251" s="499"/>
      <c r="D251" s="499"/>
      <c r="E251" s="499"/>
      <c r="F251" s="499"/>
      <c r="G251" s="499"/>
      <c r="H251" s="499"/>
      <c r="I251" s="499"/>
      <c r="J251" s="499"/>
      <c r="K251" s="499"/>
    </row>
    <row r="252" spans="1:12" s="520" customFormat="1" ht="15" x14ac:dyDescent="0.2">
      <c r="A252" s="499"/>
      <c r="B252" s="499"/>
      <c r="C252" s="499"/>
      <c r="D252" s="499"/>
      <c r="E252" s="499"/>
      <c r="F252" s="499"/>
      <c r="G252" s="499"/>
      <c r="H252" s="499"/>
      <c r="I252" s="499"/>
      <c r="J252" s="499"/>
      <c r="K252" s="499"/>
    </row>
    <row r="253" spans="1:12" s="520" customFormat="1" ht="15" x14ac:dyDescent="0.2">
      <c r="A253" s="499"/>
      <c r="B253" s="499"/>
      <c r="C253" s="499"/>
      <c r="D253" s="499"/>
      <c r="E253" s="499"/>
      <c r="F253" s="499"/>
      <c r="G253" s="499"/>
      <c r="H253" s="499"/>
      <c r="I253" s="499"/>
      <c r="J253" s="499"/>
      <c r="K253" s="499"/>
    </row>
    <row r="254" spans="1:12" s="520" customFormat="1" ht="15" x14ac:dyDescent="0.2">
      <c r="A254" s="499"/>
      <c r="B254" s="499"/>
      <c r="C254" s="499"/>
      <c r="D254" s="499"/>
      <c r="E254" s="499"/>
      <c r="F254" s="499"/>
      <c r="G254" s="499"/>
      <c r="H254" s="499"/>
      <c r="I254" s="499"/>
      <c r="J254" s="499"/>
      <c r="K254" s="499"/>
    </row>
    <row r="255" spans="1:12" s="520" customFormat="1" ht="15" x14ac:dyDescent="0.2">
      <c r="A255" s="499"/>
      <c r="B255" s="499"/>
      <c r="C255" s="499"/>
      <c r="D255" s="499"/>
      <c r="E255" s="499"/>
      <c r="F255" s="499"/>
      <c r="G255" s="499"/>
      <c r="H255" s="499"/>
      <c r="I255" s="499"/>
      <c r="J255" s="499"/>
      <c r="K255" s="499"/>
    </row>
    <row r="256" spans="1:12" s="520" customFormat="1" ht="15" x14ac:dyDescent="0.2">
      <c r="A256" s="499"/>
      <c r="B256" s="499"/>
      <c r="C256" s="499"/>
      <c r="D256" s="499"/>
      <c r="E256" s="499"/>
      <c r="F256" s="499"/>
      <c r="G256" s="499"/>
      <c r="H256" s="499"/>
      <c r="I256" s="499"/>
      <c r="J256" s="499"/>
      <c r="K256" s="499"/>
    </row>
    <row r="257" spans="1:11" s="520" customFormat="1" ht="15" x14ac:dyDescent="0.2">
      <c r="A257" s="499"/>
      <c r="B257" s="499"/>
      <c r="C257" s="499"/>
      <c r="D257" s="499"/>
      <c r="E257" s="499"/>
      <c r="F257" s="499"/>
      <c r="G257" s="499"/>
      <c r="H257" s="499"/>
      <c r="I257" s="499"/>
      <c r="J257" s="499"/>
      <c r="K257" s="499"/>
    </row>
    <row r="258" spans="1:11" s="520" customFormat="1" ht="15" x14ac:dyDescent="0.2">
      <c r="A258" s="499"/>
      <c r="B258" s="499"/>
      <c r="C258" s="499"/>
      <c r="D258" s="499"/>
      <c r="E258" s="499"/>
      <c r="F258" s="499"/>
      <c r="G258" s="499"/>
      <c r="H258" s="499"/>
      <c r="I258" s="499"/>
      <c r="J258" s="499"/>
      <c r="K258" s="499"/>
    </row>
    <row r="259" spans="1:11" s="520" customFormat="1" ht="15" x14ac:dyDescent="0.2">
      <c r="A259" s="499"/>
      <c r="B259" s="499"/>
      <c r="C259" s="499"/>
      <c r="D259" s="499"/>
      <c r="E259" s="499"/>
      <c r="F259" s="499"/>
      <c r="G259" s="499"/>
      <c r="H259" s="499"/>
      <c r="I259" s="499"/>
      <c r="J259" s="499"/>
      <c r="K259" s="499"/>
    </row>
    <row r="260" spans="1:11" s="520" customFormat="1" ht="15" x14ac:dyDescent="0.2">
      <c r="A260" s="499"/>
      <c r="B260" s="499"/>
      <c r="C260" s="499"/>
      <c r="D260" s="499"/>
      <c r="E260" s="499"/>
      <c r="F260" s="499"/>
      <c r="G260" s="499"/>
      <c r="H260" s="499"/>
      <c r="I260" s="499"/>
      <c r="J260" s="499"/>
      <c r="K260" s="499"/>
    </row>
    <row r="261" spans="1:11" s="520" customFormat="1" ht="15" x14ac:dyDescent="0.2">
      <c r="A261" s="499"/>
      <c r="B261" s="499"/>
      <c r="C261" s="499"/>
      <c r="D261" s="499"/>
      <c r="E261" s="499"/>
      <c r="F261" s="499"/>
      <c r="G261" s="499"/>
      <c r="H261" s="499"/>
      <c r="I261" s="499"/>
      <c r="J261" s="499"/>
      <c r="K261" s="499"/>
    </row>
    <row r="262" spans="1:11" s="520" customFormat="1" ht="15" x14ac:dyDescent="0.2">
      <c r="A262" s="499"/>
      <c r="B262" s="499"/>
      <c r="C262" s="499"/>
      <c r="D262" s="499"/>
      <c r="E262" s="499"/>
      <c r="F262" s="499"/>
      <c r="G262" s="499"/>
      <c r="H262" s="499"/>
      <c r="I262" s="499"/>
      <c r="J262" s="499"/>
      <c r="K262" s="499"/>
    </row>
    <row r="263" spans="1:11" s="520" customFormat="1" ht="15" x14ac:dyDescent="0.2">
      <c r="A263" s="499"/>
      <c r="B263" s="499"/>
      <c r="C263" s="499"/>
      <c r="D263" s="499"/>
      <c r="E263" s="499"/>
      <c r="F263" s="499"/>
      <c r="G263" s="499"/>
      <c r="H263" s="499"/>
      <c r="I263" s="499"/>
      <c r="J263" s="499"/>
      <c r="K263" s="499"/>
    </row>
    <row r="264" spans="1:11" s="520" customFormat="1" ht="15" x14ac:dyDescent="0.2">
      <c r="A264" s="499"/>
      <c r="B264" s="499"/>
      <c r="C264" s="499"/>
      <c r="D264" s="499"/>
      <c r="E264" s="499"/>
      <c r="F264" s="499"/>
      <c r="G264" s="499"/>
      <c r="H264" s="499"/>
      <c r="I264" s="499"/>
      <c r="J264" s="499"/>
      <c r="K264" s="499"/>
    </row>
    <row r="265" spans="1:11" s="520" customFormat="1" ht="15" x14ac:dyDescent="0.2">
      <c r="A265" s="499"/>
      <c r="B265" s="499"/>
      <c r="C265" s="499"/>
      <c r="D265" s="499"/>
      <c r="E265" s="499"/>
      <c r="F265" s="499"/>
      <c r="G265" s="499"/>
      <c r="H265" s="499"/>
      <c r="I265" s="499"/>
      <c r="J265" s="499"/>
      <c r="K265" s="499"/>
    </row>
    <row r="266" spans="1:11" s="520" customFormat="1" ht="15" x14ac:dyDescent="0.2">
      <c r="A266" s="499"/>
      <c r="B266" s="499"/>
      <c r="C266" s="499"/>
      <c r="D266" s="499"/>
      <c r="E266" s="499"/>
      <c r="F266" s="499"/>
      <c r="G266" s="499"/>
      <c r="H266" s="499"/>
      <c r="I266" s="499"/>
      <c r="J266" s="499"/>
      <c r="K266" s="499"/>
    </row>
    <row r="267" spans="1:11" s="520" customFormat="1" ht="15" x14ac:dyDescent="0.2">
      <c r="A267" s="499"/>
      <c r="B267" s="499"/>
      <c r="C267" s="499"/>
      <c r="D267" s="499"/>
      <c r="E267" s="499"/>
      <c r="F267" s="499"/>
      <c r="G267" s="499"/>
      <c r="H267" s="499"/>
      <c r="I267" s="499"/>
      <c r="J267" s="499"/>
      <c r="K267" s="499"/>
    </row>
    <row r="268" spans="1:11" s="520" customFormat="1" ht="15" x14ac:dyDescent="0.2">
      <c r="A268" s="499"/>
      <c r="B268" s="499"/>
      <c r="C268" s="499"/>
      <c r="D268" s="499"/>
      <c r="E268" s="499"/>
      <c r="F268" s="499"/>
      <c r="G268" s="499"/>
      <c r="H268" s="499"/>
      <c r="I268" s="499"/>
      <c r="J268" s="499"/>
      <c r="K268" s="499"/>
    </row>
    <row r="269" spans="1:11" s="520" customFormat="1" ht="15" x14ac:dyDescent="0.2">
      <c r="A269" s="499"/>
      <c r="B269" s="499"/>
      <c r="C269" s="499"/>
      <c r="D269" s="499"/>
      <c r="E269" s="499"/>
      <c r="F269" s="499"/>
      <c r="G269" s="499"/>
      <c r="H269" s="499"/>
      <c r="I269" s="499"/>
      <c r="J269" s="499"/>
      <c r="K269" s="499"/>
    </row>
    <row r="270" spans="1:11" s="520" customFormat="1" ht="15" x14ac:dyDescent="0.2">
      <c r="A270" s="499"/>
      <c r="B270" s="499"/>
      <c r="C270" s="499"/>
      <c r="D270" s="499"/>
      <c r="E270" s="499"/>
      <c r="F270" s="499"/>
      <c r="G270" s="499"/>
      <c r="H270" s="499"/>
      <c r="I270" s="499"/>
      <c r="J270" s="499"/>
      <c r="K270" s="499"/>
    </row>
    <row r="271" spans="1:11" s="520" customFormat="1" ht="15" x14ac:dyDescent="0.2">
      <c r="A271" s="499"/>
      <c r="B271" s="499"/>
      <c r="C271" s="499"/>
      <c r="D271" s="499"/>
      <c r="E271" s="499"/>
      <c r="F271" s="499"/>
      <c r="G271" s="499"/>
      <c r="H271" s="499"/>
      <c r="I271" s="499"/>
      <c r="J271" s="499"/>
      <c r="K271" s="499"/>
    </row>
    <row r="272" spans="1:11" s="520" customFormat="1" ht="15" x14ac:dyDescent="0.2">
      <c r="A272" s="499"/>
      <c r="B272" s="499"/>
      <c r="C272" s="499"/>
      <c r="D272" s="499"/>
      <c r="E272" s="499"/>
      <c r="F272" s="499"/>
      <c r="G272" s="499"/>
      <c r="H272" s="499"/>
      <c r="I272" s="499"/>
      <c r="J272" s="499"/>
      <c r="K272" s="499"/>
    </row>
    <row r="273" spans="1:11" s="520" customFormat="1" ht="15" x14ac:dyDescent="0.2">
      <c r="A273" s="499"/>
      <c r="B273" s="499"/>
      <c r="C273" s="499"/>
      <c r="D273" s="499"/>
      <c r="E273" s="499"/>
      <c r="F273" s="499"/>
      <c r="G273" s="499"/>
      <c r="H273" s="499"/>
      <c r="I273" s="499"/>
      <c r="J273" s="499"/>
      <c r="K273" s="499"/>
    </row>
    <row r="274" spans="1:11" s="520" customFormat="1" ht="15" x14ac:dyDescent="0.2">
      <c r="A274" s="499"/>
      <c r="B274" s="499"/>
      <c r="C274" s="499"/>
      <c r="D274" s="499"/>
      <c r="E274" s="499"/>
      <c r="F274" s="499"/>
      <c r="G274" s="499"/>
      <c r="H274" s="499"/>
      <c r="I274" s="499"/>
      <c r="J274" s="499"/>
      <c r="K274" s="499"/>
    </row>
    <row r="275" spans="1:11" s="520" customFormat="1" ht="15" x14ac:dyDescent="0.2">
      <c r="A275" s="499"/>
      <c r="B275" s="499"/>
      <c r="C275" s="499"/>
      <c r="D275" s="499"/>
      <c r="E275" s="499"/>
      <c r="F275" s="499"/>
      <c r="G275" s="499"/>
      <c r="H275" s="499"/>
      <c r="I275" s="499"/>
      <c r="J275" s="499"/>
      <c r="K275" s="499"/>
    </row>
    <row r="276" spans="1:11" s="520" customFormat="1" ht="15" x14ac:dyDescent="0.2">
      <c r="A276" s="499"/>
      <c r="B276" s="499"/>
      <c r="C276" s="499"/>
      <c r="D276" s="499"/>
      <c r="E276" s="499"/>
      <c r="F276" s="499"/>
      <c r="G276" s="499"/>
      <c r="H276" s="499"/>
      <c r="I276" s="499"/>
      <c r="J276" s="499"/>
      <c r="K276" s="499"/>
    </row>
    <row r="277" spans="1:11" s="520" customFormat="1" ht="15" x14ac:dyDescent="0.2">
      <c r="A277" s="499"/>
      <c r="B277" s="499"/>
      <c r="C277" s="499"/>
      <c r="D277" s="499"/>
      <c r="E277" s="499"/>
      <c r="F277" s="499"/>
      <c r="G277" s="499"/>
      <c r="H277" s="499"/>
      <c r="I277" s="499"/>
      <c r="J277" s="499"/>
      <c r="K277" s="499"/>
    </row>
    <row r="278" spans="1:11" s="520" customFormat="1" ht="15" x14ac:dyDescent="0.2">
      <c r="A278" s="499"/>
      <c r="B278" s="499"/>
      <c r="C278" s="499"/>
      <c r="D278" s="499"/>
      <c r="E278" s="499"/>
      <c r="F278" s="499"/>
      <c r="G278" s="499"/>
      <c r="H278" s="499"/>
      <c r="I278" s="499"/>
      <c r="J278" s="499"/>
      <c r="K278" s="499"/>
    </row>
    <row r="279" spans="1:11" s="520" customFormat="1" ht="15" x14ac:dyDescent="0.2">
      <c r="A279" s="499"/>
      <c r="B279" s="499"/>
      <c r="C279" s="499"/>
      <c r="D279" s="499"/>
      <c r="E279" s="499"/>
      <c r="F279" s="499"/>
      <c r="G279" s="499"/>
      <c r="H279" s="499"/>
      <c r="I279" s="499"/>
      <c r="J279" s="499"/>
      <c r="K279" s="499"/>
    </row>
    <row r="280" spans="1:11" s="520" customFormat="1" ht="15" x14ac:dyDescent="0.2">
      <c r="A280" s="499"/>
      <c r="B280" s="499"/>
      <c r="C280" s="499"/>
      <c r="D280" s="499"/>
      <c r="E280" s="499"/>
      <c r="F280" s="499"/>
      <c r="G280" s="499"/>
      <c r="H280" s="499"/>
      <c r="I280" s="499"/>
      <c r="J280" s="499"/>
      <c r="K280" s="499"/>
    </row>
    <row r="281" spans="1:11" s="520" customFormat="1" ht="15" x14ac:dyDescent="0.2">
      <c r="A281" s="499"/>
      <c r="B281" s="499"/>
      <c r="C281" s="499"/>
      <c r="D281" s="499"/>
      <c r="E281" s="499"/>
      <c r="F281" s="499"/>
      <c r="G281" s="499"/>
      <c r="H281" s="499"/>
      <c r="I281" s="499"/>
      <c r="J281" s="499"/>
      <c r="K281" s="499"/>
    </row>
    <row r="282" spans="1:11" s="520" customFormat="1" ht="15" x14ac:dyDescent="0.2">
      <c r="A282" s="499"/>
      <c r="B282" s="499"/>
      <c r="C282" s="499"/>
      <c r="D282" s="499"/>
      <c r="E282" s="499"/>
      <c r="F282" s="499"/>
      <c r="G282" s="499"/>
      <c r="H282" s="499"/>
      <c r="I282" s="499"/>
      <c r="J282" s="499"/>
      <c r="K282" s="499"/>
    </row>
    <row r="283" spans="1:11" s="520" customFormat="1" ht="15" x14ac:dyDescent="0.2">
      <c r="A283" s="499"/>
      <c r="B283" s="499"/>
      <c r="C283" s="499"/>
      <c r="D283" s="499"/>
      <c r="E283" s="499"/>
      <c r="F283" s="499"/>
      <c r="G283" s="499"/>
      <c r="H283" s="499"/>
      <c r="I283" s="499"/>
      <c r="J283" s="499"/>
      <c r="K283" s="499"/>
    </row>
    <row r="284" spans="1:11" s="520" customFormat="1" ht="15" x14ac:dyDescent="0.2">
      <c r="A284" s="499"/>
      <c r="B284" s="499"/>
      <c r="C284" s="499"/>
      <c r="D284" s="499"/>
      <c r="E284" s="499"/>
      <c r="F284" s="499"/>
      <c r="G284" s="499"/>
      <c r="H284" s="499"/>
      <c r="I284" s="499"/>
      <c r="J284" s="499"/>
      <c r="K284" s="499"/>
    </row>
    <row r="285" spans="1:11" s="520" customFormat="1" ht="15" x14ac:dyDescent="0.2">
      <c r="A285" s="499"/>
      <c r="B285" s="499"/>
      <c r="C285" s="499"/>
      <c r="D285" s="499"/>
      <c r="E285" s="499"/>
      <c r="F285" s="499"/>
      <c r="G285" s="499"/>
      <c r="H285" s="499"/>
      <c r="I285" s="499"/>
      <c r="J285" s="499"/>
      <c r="K285" s="499"/>
    </row>
    <row r="286" spans="1:11" s="520" customFormat="1" ht="15" x14ac:dyDescent="0.2">
      <c r="A286" s="499"/>
      <c r="B286" s="499"/>
      <c r="C286" s="499"/>
      <c r="D286" s="499"/>
      <c r="E286" s="499"/>
      <c r="F286" s="499"/>
      <c r="G286" s="499"/>
      <c r="H286" s="499"/>
      <c r="I286" s="499"/>
      <c r="J286" s="499"/>
      <c r="K286" s="499"/>
    </row>
    <row r="287" spans="1:11" s="520" customFormat="1" ht="15" x14ac:dyDescent="0.2">
      <c r="A287" s="499"/>
      <c r="B287" s="499"/>
      <c r="C287" s="499"/>
      <c r="D287" s="499"/>
      <c r="E287" s="499"/>
      <c r="F287" s="499"/>
      <c r="G287" s="499"/>
      <c r="H287" s="499"/>
      <c r="I287" s="499"/>
      <c r="J287" s="499"/>
      <c r="K287" s="499"/>
    </row>
    <row r="288" spans="1:11" s="520" customFormat="1" ht="15" x14ac:dyDescent="0.2">
      <c r="A288" s="499"/>
      <c r="B288" s="499"/>
      <c r="C288" s="499"/>
      <c r="D288" s="499"/>
      <c r="E288" s="499"/>
      <c r="F288" s="499"/>
      <c r="G288" s="499"/>
      <c r="H288" s="499"/>
      <c r="I288" s="499"/>
      <c r="J288" s="499"/>
      <c r="K288" s="499"/>
    </row>
    <row r="289" spans="1:11" s="520" customFormat="1" ht="15" x14ac:dyDescent="0.2">
      <c r="A289" s="499"/>
      <c r="B289" s="499"/>
      <c r="C289" s="499"/>
      <c r="D289" s="499"/>
      <c r="E289" s="499"/>
      <c r="F289" s="499"/>
      <c r="G289" s="499"/>
      <c r="H289" s="499"/>
      <c r="I289" s="499"/>
      <c r="J289" s="499"/>
      <c r="K289" s="499"/>
    </row>
    <row r="290" spans="1:11" s="520" customFormat="1" ht="15" x14ac:dyDescent="0.2">
      <c r="A290" s="499"/>
      <c r="B290" s="499"/>
      <c r="C290" s="499"/>
      <c r="D290" s="499"/>
      <c r="E290" s="499"/>
      <c r="F290" s="499"/>
      <c r="G290" s="499"/>
      <c r="H290" s="499"/>
      <c r="I290" s="499"/>
      <c r="J290" s="499"/>
      <c r="K290" s="499"/>
    </row>
    <row r="291" spans="1:11" s="520" customFormat="1" ht="15" x14ac:dyDescent="0.2">
      <c r="A291" s="499"/>
      <c r="B291" s="499"/>
      <c r="C291" s="499"/>
      <c r="D291" s="499"/>
      <c r="E291" s="499"/>
      <c r="F291" s="499"/>
      <c r="G291" s="499"/>
      <c r="H291" s="499"/>
      <c r="I291" s="499"/>
      <c r="J291" s="499"/>
      <c r="K291" s="499"/>
    </row>
    <row r="292" spans="1:11" s="520" customFormat="1" ht="15" x14ac:dyDescent="0.2">
      <c r="A292" s="499"/>
      <c r="B292" s="499"/>
      <c r="C292" s="499"/>
      <c r="D292" s="499"/>
      <c r="E292" s="499"/>
      <c r="F292" s="499"/>
      <c r="G292" s="499"/>
      <c r="H292" s="499"/>
      <c r="I292" s="499"/>
      <c r="J292" s="499"/>
      <c r="K292" s="499"/>
    </row>
    <row r="293" spans="1:11" s="520" customFormat="1" ht="15" x14ac:dyDescent="0.2">
      <c r="A293" s="499"/>
      <c r="B293" s="499"/>
      <c r="C293" s="499"/>
      <c r="D293" s="499"/>
      <c r="E293" s="499"/>
      <c r="F293" s="499"/>
      <c r="G293" s="499"/>
      <c r="H293" s="499"/>
      <c r="I293" s="499"/>
      <c r="J293" s="499"/>
      <c r="K293" s="499"/>
    </row>
    <row r="294" spans="1:11" s="520" customFormat="1" ht="15" x14ac:dyDescent="0.2">
      <c r="A294" s="499"/>
      <c r="B294" s="499"/>
      <c r="C294" s="499"/>
      <c r="D294" s="499"/>
      <c r="E294" s="499"/>
      <c r="F294" s="499"/>
      <c r="G294" s="499"/>
      <c r="H294" s="499"/>
      <c r="I294" s="499"/>
      <c r="J294" s="499"/>
      <c r="K294" s="499"/>
    </row>
    <row r="295" spans="1:11" s="520" customFormat="1" ht="15" x14ac:dyDescent="0.2">
      <c r="A295" s="499"/>
      <c r="B295" s="499"/>
      <c r="C295" s="499"/>
      <c r="D295" s="499"/>
      <c r="E295" s="499"/>
      <c r="F295" s="499"/>
      <c r="G295" s="499"/>
      <c r="H295" s="499"/>
      <c r="I295" s="499"/>
      <c r="J295" s="499"/>
      <c r="K295" s="499"/>
    </row>
    <row r="296" spans="1:11" s="520" customFormat="1" ht="15" x14ac:dyDescent="0.2">
      <c r="A296" s="499"/>
      <c r="B296" s="499"/>
      <c r="C296" s="499"/>
      <c r="D296" s="499"/>
      <c r="E296" s="499"/>
      <c r="F296" s="499"/>
      <c r="G296" s="499"/>
      <c r="H296" s="499"/>
      <c r="I296" s="499"/>
      <c r="J296" s="499"/>
      <c r="K296" s="499"/>
    </row>
    <row r="297" spans="1:11" s="520" customFormat="1" ht="15" x14ac:dyDescent="0.2">
      <c r="A297" s="499"/>
      <c r="B297" s="499"/>
      <c r="C297" s="499"/>
      <c r="D297" s="499"/>
      <c r="E297" s="499"/>
      <c r="F297" s="499"/>
      <c r="G297" s="499"/>
      <c r="H297" s="499"/>
      <c r="I297" s="499"/>
      <c r="J297" s="499"/>
      <c r="K297" s="499"/>
    </row>
    <row r="298" spans="1:11" s="520" customFormat="1" ht="15" x14ac:dyDescent="0.2">
      <c r="A298" s="499"/>
      <c r="B298" s="499"/>
      <c r="C298" s="499"/>
      <c r="D298" s="499"/>
      <c r="E298" s="499"/>
      <c r="F298" s="499"/>
      <c r="G298" s="499"/>
      <c r="H298" s="499"/>
      <c r="I298" s="499"/>
      <c r="J298" s="499"/>
      <c r="K298" s="499"/>
    </row>
    <row r="299" spans="1:11" s="520" customFormat="1" ht="15" x14ac:dyDescent="0.2">
      <c r="A299" s="499"/>
      <c r="B299" s="499"/>
      <c r="C299" s="499"/>
      <c r="D299" s="499"/>
      <c r="E299" s="499"/>
      <c r="F299" s="499"/>
      <c r="G299" s="499"/>
      <c r="H299" s="499"/>
      <c r="I299" s="499"/>
      <c r="J299" s="499"/>
      <c r="K299" s="499"/>
    </row>
    <row r="300" spans="1:11" s="520" customFormat="1" ht="15" x14ac:dyDescent="0.2">
      <c r="A300" s="499"/>
      <c r="B300" s="499"/>
      <c r="C300" s="499"/>
      <c r="D300" s="499"/>
      <c r="E300" s="499"/>
      <c r="F300" s="499"/>
      <c r="G300" s="499"/>
      <c r="H300" s="499"/>
      <c r="I300" s="499"/>
      <c r="J300" s="499"/>
      <c r="K300" s="499"/>
    </row>
    <row r="301" spans="1:11" s="520" customFormat="1" ht="15" x14ac:dyDescent="0.2">
      <c r="A301" s="499"/>
      <c r="B301" s="499"/>
      <c r="C301" s="499"/>
      <c r="D301" s="499"/>
      <c r="E301" s="499"/>
      <c r="F301" s="499"/>
      <c r="G301" s="499"/>
      <c r="H301" s="499"/>
      <c r="I301" s="499"/>
      <c r="J301" s="499"/>
      <c r="K301" s="499"/>
    </row>
    <row r="302" spans="1:11" s="520" customFormat="1" ht="15" x14ac:dyDescent="0.2">
      <c r="A302" s="499"/>
      <c r="B302" s="499"/>
      <c r="C302" s="499"/>
      <c r="D302" s="499"/>
      <c r="E302" s="499"/>
      <c r="F302" s="499"/>
      <c r="G302" s="499"/>
      <c r="H302" s="499"/>
      <c r="I302" s="499"/>
      <c r="J302" s="499"/>
      <c r="K302" s="499"/>
    </row>
    <row r="303" spans="1:11" s="520" customFormat="1" ht="15" x14ac:dyDescent="0.2">
      <c r="A303" s="499"/>
      <c r="B303" s="499"/>
      <c r="C303" s="499"/>
      <c r="D303" s="499"/>
      <c r="E303" s="499"/>
      <c r="F303" s="499"/>
      <c r="G303" s="499"/>
      <c r="H303" s="499"/>
      <c r="I303" s="499"/>
      <c r="J303" s="499"/>
      <c r="K303" s="499"/>
    </row>
    <row r="304" spans="1:11" s="520" customFormat="1" ht="15" x14ac:dyDescent="0.2">
      <c r="A304" s="499"/>
      <c r="B304" s="499"/>
      <c r="C304" s="499"/>
      <c r="D304" s="499"/>
      <c r="E304" s="499"/>
      <c r="F304" s="499"/>
      <c r="G304" s="499"/>
      <c r="H304" s="499"/>
      <c r="I304" s="499"/>
      <c r="J304" s="499"/>
      <c r="K304" s="499"/>
    </row>
    <row r="305" spans="1:11" s="520" customFormat="1" ht="15" x14ac:dyDescent="0.2">
      <c r="A305" s="499"/>
      <c r="B305" s="499"/>
      <c r="C305" s="499"/>
      <c r="D305" s="499"/>
      <c r="E305" s="499"/>
      <c r="F305" s="499"/>
      <c r="G305" s="499"/>
      <c r="H305" s="499"/>
      <c r="I305" s="499"/>
      <c r="J305" s="499"/>
      <c r="K305" s="499"/>
    </row>
    <row r="306" spans="1:11" s="520" customFormat="1" ht="15" x14ac:dyDescent="0.2">
      <c r="A306" s="499"/>
      <c r="B306" s="499"/>
      <c r="C306" s="499"/>
      <c r="D306" s="499"/>
      <c r="E306" s="499"/>
      <c r="F306" s="499"/>
      <c r="G306" s="499"/>
      <c r="H306" s="499"/>
      <c r="I306" s="499"/>
      <c r="J306" s="499"/>
      <c r="K306" s="499"/>
    </row>
    <row r="307" spans="1:11" s="520" customFormat="1" ht="15" x14ac:dyDescent="0.2">
      <c r="A307" s="499"/>
      <c r="B307" s="499"/>
      <c r="C307" s="499"/>
      <c r="D307" s="499"/>
      <c r="E307" s="499"/>
      <c r="F307" s="499"/>
      <c r="G307" s="499"/>
      <c r="H307" s="499"/>
      <c r="I307" s="499"/>
      <c r="J307" s="499"/>
      <c r="K307" s="499"/>
    </row>
    <row r="308" spans="1:11" s="520" customFormat="1" ht="15" x14ac:dyDescent="0.2">
      <c r="A308" s="499"/>
      <c r="B308" s="499"/>
      <c r="C308" s="499"/>
      <c r="D308" s="499"/>
      <c r="E308" s="499"/>
      <c r="F308" s="499"/>
      <c r="G308" s="499"/>
      <c r="H308" s="499"/>
      <c r="I308" s="499"/>
      <c r="J308" s="499"/>
      <c r="K308" s="499"/>
    </row>
    <row r="309" spans="1:11" s="520" customFormat="1" ht="15" x14ac:dyDescent="0.2">
      <c r="A309" s="499"/>
      <c r="B309" s="499"/>
      <c r="C309" s="499"/>
      <c r="D309" s="499"/>
      <c r="E309" s="499"/>
      <c r="F309" s="499"/>
      <c r="G309" s="499"/>
      <c r="H309" s="499"/>
      <c r="I309" s="499"/>
      <c r="J309" s="499"/>
      <c r="K309" s="499"/>
    </row>
    <row r="310" spans="1:11" s="520" customFormat="1" ht="15" x14ac:dyDescent="0.2">
      <c r="A310" s="499"/>
      <c r="B310" s="499"/>
      <c r="C310" s="499"/>
      <c r="D310" s="499"/>
      <c r="E310" s="499"/>
      <c r="F310" s="499"/>
      <c r="G310" s="499"/>
      <c r="H310" s="499"/>
      <c r="I310" s="499"/>
      <c r="J310" s="499"/>
      <c r="K310" s="499"/>
    </row>
    <row r="311" spans="1:11" s="520" customFormat="1" ht="15" x14ac:dyDescent="0.2">
      <c r="A311" s="499"/>
      <c r="B311" s="499"/>
      <c r="C311" s="499"/>
      <c r="D311" s="499"/>
      <c r="E311" s="499"/>
      <c r="F311" s="499"/>
      <c r="G311" s="499"/>
      <c r="H311" s="499"/>
      <c r="I311" s="499"/>
      <c r="J311" s="499"/>
      <c r="K311" s="499"/>
    </row>
    <row r="312" spans="1:11" s="520" customFormat="1" ht="15" x14ac:dyDescent="0.2">
      <c r="A312" s="499"/>
      <c r="B312" s="499"/>
      <c r="C312" s="499"/>
      <c r="D312" s="499"/>
      <c r="E312" s="499"/>
      <c r="F312" s="499"/>
      <c r="G312" s="499"/>
      <c r="H312" s="499"/>
      <c r="I312" s="499"/>
      <c r="J312" s="499"/>
      <c r="K312" s="499"/>
    </row>
    <row r="313" spans="1:11" s="520" customFormat="1" ht="15" x14ac:dyDescent="0.2">
      <c r="A313" s="499"/>
      <c r="B313" s="499"/>
      <c r="C313" s="499"/>
      <c r="D313" s="499"/>
      <c r="E313" s="499"/>
      <c r="F313" s="499"/>
      <c r="G313" s="499"/>
      <c r="H313" s="499"/>
      <c r="I313" s="499"/>
      <c r="J313" s="499"/>
      <c r="K313" s="499"/>
    </row>
    <row r="314" spans="1:11" s="520" customFormat="1" ht="15" x14ac:dyDescent="0.2">
      <c r="A314" s="499"/>
      <c r="B314" s="499"/>
      <c r="C314" s="499"/>
      <c r="D314" s="499"/>
      <c r="E314" s="499"/>
      <c r="F314" s="499"/>
      <c r="G314" s="499"/>
      <c r="H314" s="499"/>
      <c r="I314" s="499"/>
      <c r="J314" s="499"/>
      <c r="K314" s="499"/>
    </row>
    <row r="315" spans="1:11" s="520" customFormat="1" ht="15" x14ac:dyDescent="0.2">
      <c r="A315" s="499"/>
      <c r="B315" s="499"/>
      <c r="C315" s="499"/>
      <c r="D315" s="499"/>
      <c r="E315" s="499"/>
      <c r="F315" s="499"/>
      <c r="G315" s="499"/>
      <c r="H315" s="499"/>
      <c r="I315" s="499"/>
      <c r="J315" s="499"/>
      <c r="K315" s="499"/>
    </row>
    <row r="316" spans="1:11" s="520" customFormat="1" ht="15" x14ac:dyDescent="0.2">
      <c r="A316" s="499"/>
      <c r="B316" s="499"/>
      <c r="C316" s="499"/>
      <c r="D316" s="499"/>
      <c r="E316" s="499"/>
      <c r="F316" s="499"/>
      <c r="G316" s="499"/>
      <c r="H316" s="499"/>
      <c r="I316" s="499"/>
      <c r="J316" s="499"/>
      <c r="K316" s="499"/>
    </row>
    <row r="317" spans="1:11" s="520" customFormat="1" ht="15" x14ac:dyDescent="0.2">
      <c r="A317" s="499"/>
      <c r="B317" s="499"/>
      <c r="C317" s="499"/>
      <c r="D317" s="499"/>
      <c r="E317" s="499"/>
      <c r="F317" s="499"/>
      <c r="G317" s="499"/>
      <c r="H317" s="499"/>
      <c r="I317" s="499"/>
      <c r="J317" s="499"/>
      <c r="K317" s="499"/>
    </row>
    <row r="318" spans="1:11" s="520" customFormat="1" ht="15" x14ac:dyDescent="0.2">
      <c r="A318" s="499"/>
      <c r="B318" s="499"/>
      <c r="C318" s="499"/>
      <c r="D318" s="499"/>
      <c r="E318" s="499"/>
      <c r="F318" s="499"/>
      <c r="G318" s="499"/>
      <c r="H318" s="499"/>
      <c r="I318" s="499"/>
      <c r="J318" s="499"/>
      <c r="K318" s="499"/>
    </row>
    <row r="319" spans="1:11" s="520" customFormat="1" ht="15" x14ac:dyDescent="0.2">
      <c r="A319" s="499"/>
      <c r="B319" s="499"/>
      <c r="C319" s="499"/>
      <c r="D319" s="499"/>
      <c r="E319" s="499"/>
      <c r="F319" s="499"/>
      <c r="G319" s="499"/>
      <c r="H319" s="499"/>
      <c r="I319" s="499"/>
      <c r="J319" s="499"/>
      <c r="K319" s="499"/>
    </row>
    <row r="320" spans="1:11" s="520" customFormat="1" ht="15" x14ac:dyDescent="0.2">
      <c r="A320" s="499"/>
      <c r="B320" s="499"/>
      <c r="C320" s="499"/>
      <c r="D320" s="499"/>
      <c r="E320" s="499"/>
      <c r="F320" s="499"/>
      <c r="G320" s="499"/>
      <c r="H320" s="499"/>
      <c r="I320" s="499"/>
      <c r="J320" s="499"/>
      <c r="K320" s="499"/>
    </row>
    <row r="321" spans="1:11" s="520" customFormat="1" ht="15" x14ac:dyDescent="0.2">
      <c r="A321" s="499"/>
      <c r="B321" s="499"/>
      <c r="C321" s="499"/>
      <c r="D321" s="499"/>
      <c r="E321" s="499"/>
      <c r="F321" s="499"/>
      <c r="G321" s="499"/>
      <c r="H321" s="499"/>
      <c r="I321" s="499"/>
      <c r="J321" s="499"/>
      <c r="K321" s="499"/>
    </row>
    <row r="322" spans="1:11" s="520" customFormat="1" ht="15" x14ac:dyDescent="0.2">
      <c r="A322" s="499"/>
      <c r="B322" s="499"/>
      <c r="C322" s="499"/>
      <c r="D322" s="499"/>
      <c r="E322" s="499"/>
      <c r="F322" s="499"/>
      <c r="G322" s="499"/>
      <c r="H322" s="499"/>
      <c r="I322" s="499"/>
      <c r="J322" s="499"/>
      <c r="K322" s="499"/>
    </row>
    <row r="323" spans="1:11" s="520" customFormat="1" ht="15" x14ac:dyDescent="0.2">
      <c r="A323" s="499"/>
      <c r="B323" s="499"/>
      <c r="C323" s="499"/>
      <c r="D323" s="499"/>
      <c r="E323" s="499"/>
      <c r="F323" s="499"/>
      <c r="G323" s="499"/>
      <c r="H323" s="499"/>
      <c r="I323" s="499"/>
      <c r="J323" s="499"/>
      <c r="K323" s="499"/>
    </row>
    <row r="324" spans="1:11" s="520" customFormat="1" ht="15" x14ac:dyDescent="0.2">
      <c r="A324" s="499"/>
      <c r="B324" s="499"/>
      <c r="C324" s="499"/>
      <c r="D324" s="499"/>
      <c r="E324" s="499"/>
      <c r="F324" s="499"/>
      <c r="G324" s="499"/>
      <c r="H324" s="499"/>
      <c r="I324" s="499"/>
      <c r="J324" s="499"/>
      <c r="K324" s="499"/>
    </row>
    <row r="325" spans="1:11" s="520" customFormat="1" ht="15" x14ac:dyDescent="0.2">
      <c r="A325" s="499"/>
      <c r="B325" s="499"/>
      <c r="C325" s="499"/>
      <c r="D325" s="499"/>
      <c r="E325" s="499"/>
      <c r="F325" s="499"/>
      <c r="G325" s="499"/>
      <c r="H325" s="499"/>
      <c r="I325" s="499"/>
      <c r="J325" s="499"/>
      <c r="K325" s="499"/>
    </row>
    <row r="326" spans="1:11" s="520" customFormat="1" ht="15" x14ac:dyDescent="0.2">
      <c r="A326" s="499"/>
      <c r="B326" s="499"/>
      <c r="C326" s="499"/>
      <c r="D326" s="499"/>
      <c r="E326" s="499"/>
      <c r="F326" s="499"/>
      <c r="G326" s="499"/>
      <c r="H326" s="499"/>
      <c r="I326" s="499"/>
      <c r="J326" s="499"/>
      <c r="K326" s="499"/>
    </row>
    <row r="327" spans="1:11" s="520" customFormat="1" ht="15" x14ac:dyDescent="0.2">
      <c r="A327" s="499"/>
      <c r="B327" s="499"/>
      <c r="C327" s="499"/>
      <c r="D327" s="499"/>
      <c r="E327" s="499"/>
      <c r="F327" s="499"/>
      <c r="G327" s="499"/>
      <c r="H327" s="499"/>
      <c r="I327" s="499"/>
      <c r="J327" s="499"/>
      <c r="K327" s="499"/>
    </row>
    <row r="328" spans="1:11" s="520" customFormat="1" ht="15" x14ac:dyDescent="0.2">
      <c r="A328" s="499"/>
      <c r="B328" s="499"/>
      <c r="C328" s="499"/>
      <c r="D328" s="499"/>
      <c r="E328" s="499"/>
      <c r="F328" s="499"/>
      <c r="G328" s="499"/>
      <c r="H328" s="499"/>
      <c r="I328" s="499"/>
      <c r="J328" s="499"/>
      <c r="K328" s="499"/>
    </row>
    <row r="329" spans="1:11" s="520" customFormat="1" ht="15" x14ac:dyDescent="0.2">
      <c r="A329" s="499"/>
      <c r="B329" s="499"/>
      <c r="C329" s="499"/>
      <c r="D329" s="499"/>
      <c r="E329" s="499"/>
      <c r="F329" s="499"/>
      <c r="G329" s="499"/>
      <c r="H329" s="499"/>
      <c r="I329" s="499"/>
      <c r="J329" s="499"/>
      <c r="K329" s="499"/>
    </row>
    <row r="330" spans="1:11" s="520" customFormat="1" ht="15" x14ac:dyDescent="0.2">
      <c r="A330" s="499"/>
      <c r="B330" s="499"/>
      <c r="C330" s="499"/>
      <c r="D330" s="499"/>
      <c r="E330" s="499"/>
      <c r="F330" s="499"/>
      <c r="G330" s="499"/>
      <c r="H330" s="499"/>
      <c r="I330" s="499"/>
      <c r="J330" s="499"/>
      <c r="K330" s="499"/>
    </row>
    <row r="331" spans="1:11" s="520" customFormat="1" ht="15" x14ac:dyDescent="0.2">
      <c r="A331" s="499"/>
      <c r="B331" s="499"/>
      <c r="C331" s="499"/>
      <c r="D331" s="499"/>
      <c r="E331" s="499"/>
      <c r="F331" s="499"/>
      <c r="G331" s="499"/>
      <c r="H331" s="499"/>
      <c r="I331" s="499"/>
      <c r="J331" s="499"/>
      <c r="K331" s="499"/>
    </row>
    <row r="332" spans="1:11" s="520" customFormat="1" ht="15" x14ac:dyDescent="0.2">
      <c r="A332" s="499"/>
      <c r="B332" s="499"/>
      <c r="C332" s="499"/>
      <c r="D332" s="499"/>
      <c r="E332" s="499"/>
      <c r="F332" s="499"/>
      <c r="G332" s="499"/>
      <c r="H332" s="499"/>
      <c r="I332" s="499"/>
      <c r="J332" s="499"/>
      <c r="K332" s="499"/>
    </row>
    <row r="333" spans="1:11" s="520" customFormat="1" ht="15" x14ac:dyDescent="0.2">
      <c r="A333" s="499"/>
      <c r="B333" s="499"/>
      <c r="C333" s="499"/>
      <c r="D333" s="499"/>
      <c r="E333" s="499"/>
      <c r="F333" s="499"/>
      <c r="G333" s="499"/>
      <c r="H333" s="499"/>
      <c r="I333" s="499"/>
      <c r="J333" s="499"/>
      <c r="K333" s="499"/>
    </row>
    <row r="334" spans="1:11" s="520" customFormat="1" ht="15" x14ac:dyDescent="0.2">
      <c r="A334" s="499"/>
      <c r="B334" s="499"/>
      <c r="C334" s="499"/>
      <c r="D334" s="499"/>
      <c r="E334" s="499"/>
      <c r="F334" s="499"/>
      <c r="G334" s="499"/>
      <c r="H334" s="499"/>
      <c r="I334" s="499"/>
      <c r="J334" s="499"/>
      <c r="K334" s="499"/>
    </row>
    <row r="335" spans="1:11" s="520" customFormat="1" ht="15" x14ac:dyDescent="0.2">
      <c r="A335" s="499"/>
      <c r="B335" s="499"/>
      <c r="C335" s="499"/>
      <c r="D335" s="499"/>
      <c r="E335" s="499"/>
      <c r="F335" s="499"/>
      <c r="G335" s="499"/>
      <c r="H335" s="499"/>
      <c r="I335" s="499"/>
      <c r="J335" s="499"/>
      <c r="K335" s="499"/>
    </row>
    <row r="336" spans="1:11" s="520" customFormat="1" ht="15" x14ac:dyDescent="0.2">
      <c r="A336" s="499"/>
      <c r="B336" s="499"/>
      <c r="C336" s="499"/>
      <c r="D336" s="499"/>
      <c r="E336" s="499"/>
      <c r="F336" s="499"/>
      <c r="G336" s="499"/>
      <c r="H336" s="499"/>
      <c r="I336" s="499"/>
      <c r="J336" s="499"/>
      <c r="K336" s="499"/>
    </row>
    <row r="337" spans="1:11" s="520" customFormat="1" ht="15" x14ac:dyDescent="0.2">
      <c r="A337" s="499"/>
      <c r="B337" s="499"/>
      <c r="C337" s="499"/>
      <c r="D337" s="499"/>
      <c r="E337" s="499"/>
      <c r="F337" s="499"/>
      <c r="G337" s="499"/>
      <c r="H337" s="499"/>
      <c r="I337" s="499"/>
      <c r="J337" s="499"/>
      <c r="K337" s="499"/>
    </row>
    <row r="338" spans="1:11" s="520" customFormat="1" ht="15" x14ac:dyDescent="0.2">
      <c r="A338" s="499"/>
      <c r="B338" s="499"/>
      <c r="C338" s="499"/>
      <c r="D338" s="499"/>
      <c r="E338" s="499"/>
      <c r="F338" s="499"/>
      <c r="G338" s="499"/>
      <c r="H338" s="499"/>
      <c r="I338" s="499"/>
      <c r="J338" s="499"/>
      <c r="K338" s="499"/>
    </row>
    <row r="339" spans="1:11" s="520" customFormat="1" ht="15" x14ac:dyDescent="0.2">
      <c r="A339" s="499"/>
      <c r="B339" s="499"/>
      <c r="C339" s="499"/>
      <c r="D339" s="499"/>
      <c r="E339" s="499"/>
      <c r="F339" s="499"/>
      <c r="G339" s="499"/>
      <c r="H339" s="499"/>
      <c r="I339" s="499"/>
      <c r="J339" s="499"/>
      <c r="K339" s="499"/>
    </row>
    <row r="340" spans="1:11" s="520" customFormat="1" ht="15" x14ac:dyDescent="0.2">
      <c r="A340" s="499"/>
      <c r="B340" s="499"/>
      <c r="C340" s="499"/>
      <c r="D340" s="499"/>
      <c r="E340" s="499"/>
      <c r="F340" s="499"/>
      <c r="G340" s="499"/>
      <c r="H340" s="499"/>
      <c r="I340" s="499"/>
      <c r="J340" s="499"/>
      <c r="K340" s="499"/>
    </row>
    <row r="341" spans="1:11" s="520" customFormat="1" ht="15" x14ac:dyDescent="0.2">
      <c r="A341" s="499"/>
      <c r="B341" s="499"/>
      <c r="C341" s="499"/>
      <c r="D341" s="499"/>
      <c r="E341" s="499"/>
      <c r="F341" s="499"/>
      <c r="G341" s="499"/>
      <c r="H341" s="499"/>
      <c r="I341" s="499"/>
      <c r="J341" s="499"/>
      <c r="K341" s="499"/>
    </row>
    <row r="342" spans="1:11" s="520" customFormat="1" ht="15" x14ac:dyDescent="0.2">
      <c r="A342" s="499"/>
      <c r="B342" s="499"/>
      <c r="C342" s="499"/>
      <c r="D342" s="499"/>
      <c r="E342" s="499"/>
      <c r="F342" s="499"/>
      <c r="G342" s="499"/>
      <c r="H342" s="499"/>
      <c r="I342" s="499"/>
      <c r="J342" s="499"/>
      <c r="K342" s="499"/>
    </row>
    <row r="343" spans="1:11" s="520" customFormat="1" ht="15" x14ac:dyDescent="0.2">
      <c r="A343" s="499"/>
      <c r="B343" s="499"/>
      <c r="C343" s="499"/>
      <c r="D343" s="499"/>
      <c r="E343" s="499"/>
      <c r="F343" s="499"/>
      <c r="G343" s="499"/>
      <c r="H343" s="499"/>
      <c r="I343" s="499"/>
      <c r="J343" s="499"/>
      <c r="K343" s="499"/>
    </row>
    <row r="344" spans="1:11" s="520" customFormat="1" ht="15" x14ac:dyDescent="0.2">
      <c r="A344" s="499"/>
      <c r="B344" s="499"/>
      <c r="C344" s="499"/>
      <c r="D344" s="499"/>
      <c r="E344" s="499"/>
      <c r="F344" s="499"/>
      <c r="G344" s="499"/>
      <c r="H344" s="499"/>
      <c r="I344" s="499"/>
      <c r="J344" s="499"/>
      <c r="K344" s="499"/>
    </row>
    <row r="345" spans="1:11" s="520" customFormat="1" ht="15" x14ac:dyDescent="0.2">
      <c r="A345" s="499"/>
      <c r="B345" s="499"/>
      <c r="C345" s="499"/>
      <c r="D345" s="499"/>
      <c r="E345" s="499"/>
      <c r="F345" s="499"/>
      <c r="G345" s="499"/>
      <c r="H345" s="499"/>
      <c r="I345" s="499"/>
      <c r="J345" s="499"/>
      <c r="K345" s="499"/>
    </row>
    <row r="346" spans="1:11" s="520" customFormat="1" ht="15" x14ac:dyDescent="0.2">
      <c r="A346" s="499"/>
      <c r="B346" s="499"/>
      <c r="C346" s="499"/>
      <c r="D346" s="499"/>
      <c r="E346" s="499"/>
      <c r="F346" s="499"/>
      <c r="G346" s="499"/>
      <c r="H346" s="499"/>
      <c r="I346" s="499"/>
      <c r="J346" s="499"/>
      <c r="K346" s="499"/>
    </row>
    <row r="347" spans="1:11" s="520" customFormat="1" ht="15" x14ac:dyDescent="0.2">
      <c r="A347" s="499"/>
      <c r="B347" s="499"/>
      <c r="C347" s="499"/>
      <c r="D347" s="499"/>
      <c r="E347" s="499"/>
      <c r="F347" s="499"/>
      <c r="G347" s="499"/>
      <c r="H347" s="499"/>
      <c r="I347" s="499"/>
      <c r="J347" s="499"/>
      <c r="K347" s="499"/>
    </row>
    <row r="348" spans="1:11" s="520" customFormat="1" ht="15" x14ac:dyDescent="0.2">
      <c r="A348" s="499"/>
      <c r="B348" s="499"/>
      <c r="C348" s="499"/>
      <c r="D348" s="499"/>
      <c r="E348" s="499"/>
      <c r="F348" s="499"/>
      <c r="G348" s="499"/>
      <c r="H348" s="499"/>
      <c r="I348" s="499"/>
      <c r="J348" s="499"/>
      <c r="K348" s="499"/>
    </row>
    <row r="349" spans="1:11" s="520" customFormat="1" ht="15" x14ac:dyDescent="0.2">
      <c r="A349" s="499"/>
      <c r="B349" s="499"/>
      <c r="C349" s="499"/>
      <c r="D349" s="499"/>
      <c r="E349" s="499"/>
      <c r="F349" s="499"/>
      <c r="G349" s="499"/>
      <c r="H349" s="499"/>
      <c r="I349" s="499"/>
      <c r="J349" s="499"/>
      <c r="K349" s="499"/>
    </row>
    <row r="350" spans="1:11" s="520" customFormat="1" ht="15" x14ac:dyDescent="0.2">
      <c r="A350" s="499"/>
      <c r="B350" s="499"/>
      <c r="C350" s="499"/>
      <c r="D350" s="499"/>
      <c r="E350" s="499"/>
      <c r="F350" s="499"/>
      <c r="G350" s="499"/>
      <c r="H350" s="499"/>
      <c r="I350" s="499"/>
      <c r="J350" s="499"/>
      <c r="K350" s="499"/>
    </row>
    <row r="351" spans="1:11" s="520" customFormat="1" ht="15" x14ac:dyDescent="0.2">
      <c r="A351" s="499"/>
      <c r="B351" s="499"/>
      <c r="C351" s="499"/>
      <c r="D351" s="499"/>
      <c r="E351" s="499"/>
      <c r="F351" s="499"/>
      <c r="G351" s="499"/>
      <c r="H351" s="499"/>
      <c r="I351" s="499"/>
      <c r="J351" s="499"/>
      <c r="K351" s="499"/>
    </row>
    <row r="352" spans="1:11" s="520" customFormat="1" ht="15" x14ac:dyDescent="0.2">
      <c r="A352" s="499"/>
      <c r="B352" s="499"/>
      <c r="C352" s="499"/>
      <c r="D352" s="499"/>
      <c r="E352" s="499"/>
      <c r="F352" s="499"/>
      <c r="G352" s="499"/>
      <c r="H352" s="499"/>
      <c r="I352" s="499"/>
      <c r="J352" s="499"/>
      <c r="K352" s="499"/>
    </row>
    <row r="353" spans="1:11" s="520" customFormat="1" ht="15" x14ac:dyDescent="0.2">
      <c r="A353" s="499"/>
      <c r="B353" s="499"/>
      <c r="C353" s="499"/>
      <c r="D353" s="499"/>
      <c r="E353" s="499"/>
      <c r="F353" s="499"/>
      <c r="G353" s="499"/>
      <c r="H353" s="499"/>
      <c r="I353" s="499"/>
      <c r="J353" s="499"/>
      <c r="K353" s="499"/>
    </row>
    <row r="354" spans="1:11" s="520" customFormat="1" ht="15" x14ac:dyDescent="0.2">
      <c r="A354" s="499"/>
      <c r="B354" s="499"/>
      <c r="C354" s="499"/>
      <c r="D354" s="499"/>
      <c r="E354" s="499"/>
      <c r="F354" s="499"/>
      <c r="G354" s="499"/>
      <c r="H354" s="499"/>
      <c r="I354" s="499"/>
      <c r="J354" s="499"/>
      <c r="K354" s="499"/>
    </row>
    <row r="355" spans="1:11" s="520" customFormat="1" ht="15" x14ac:dyDescent="0.2">
      <c r="A355" s="499"/>
      <c r="B355" s="499"/>
      <c r="C355" s="499"/>
      <c r="D355" s="499"/>
      <c r="E355" s="499"/>
      <c r="F355" s="499"/>
      <c r="G355" s="499"/>
      <c r="H355" s="499"/>
      <c r="I355" s="499"/>
      <c r="J355" s="499"/>
      <c r="K355" s="499"/>
    </row>
    <row r="356" spans="1:11" s="520" customFormat="1" ht="15" x14ac:dyDescent="0.2">
      <c r="A356" s="499"/>
      <c r="B356" s="499"/>
      <c r="C356" s="499"/>
      <c r="D356" s="499"/>
      <c r="E356" s="499"/>
      <c r="F356" s="499"/>
      <c r="G356" s="499"/>
      <c r="H356" s="499"/>
      <c r="I356" s="499"/>
      <c r="J356" s="499"/>
      <c r="K356" s="499"/>
    </row>
    <row r="357" spans="1:11" s="520" customFormat="1" ht="15" x14ac:dyDescent="0.2">
      <c r="A357" s="499"/>
      <c r="B357" s="499"/>
      <c r="C357" s="499"/>
      <c r="D357" s="499"/>
      <c r="E357" s="499"/>
      <c r="F357" s="499"/>
      <c r="G357" s="499"/>
      <c r="H357" s="499"/>
      <c r="I357" s="499"/>
      <c r="J357" s="499"/>
      <c r="K357" s="499"/>
    </row>
    <row r="358" spans="1:11" s="520" customFormat="1" ht="15" x14ac:dyDescent="0.2">
      <c r="A358" s="499"/>
      <c r="B358" s="499"/>
      <c r="C358" s="499"/>
      <c r="D358" s="499"/>
      <c r="E358" s="499"/>
      <c r="F358" s="499"/>
      <c r="G358" s="499"/>
      <c r="H358" s="499"/>
      <c r="I358" s="499"/>
      <c r="J358" s="499"/>
      <c r="K358" s="499"/>
    </row>
    <row r="359" spans="1:11" s="520" customFormat="1" ht="15" x14ac:dyDescent="0.2">
      <c r="A359" s="499"/>
      <c r="B359" s="499"/>
      <c r="C359" s="499"/>
      <c r="D359" s="499"/>
      <c r="E359" s="499"/>
      <c r="F359" s="499"/>
      <c r="G359" s="499"/>
      <c r="H359" s="499"/>
      <c r="I359" s="499"/>
      <c r="J359" s="499"/>
      <c r="K359" s="499"/>
    </row>
    <row r="360" spans="1:11" s="520" customFormat="1" ht="15" x14ac:dyDescent="0.2">
      <c r="A360" s="499"/>
      <c r="B360" s="499"/>
      <c r="C360" s="499"/>
      <c r="D360" s="499"/>
      <c r="E360" s="499"/>
      <c r="F360" s="499"/>
      <c r="G360" s="499"/>
      <c r="H360" s="499"/>
      <c r="I360" s="499"/>
      <c r="J360" s="499"/>
      <c r="K360" s="499"/>
    </row>
    <row r="361" spans="1:11" s="520" customFormat="1" ht="15" x14ac:dyDescent="0.2">
      <c r="A361" s="499"/>
      <c r="B361" s="499"/>
      <c r="C361" s="499"/>
      <c r="D361" s="499"/>
      <c r="E361" s="499"/>
      <c r="F361" s="499"/>
      <c r="G361" s="499"/>
      <c r="H361" s="499"/>
      <c r="I361" s="499"/>
      <c r="J361" s="499"/>
      <c r="K361" s="499"/>
    </row>
    <row r="362" spans="1:11" s="520" customFormat="1" ht="15" x14ac:dyDescent="0.2">
      <c r="A362" s="499"/>
      <c r="B362" s="499"/>
      <c r="C362" s="499"/>
      <c r="D362" s="499"/>
      <c r="E362" s="499"/>
      <c r="F362" s="499"/>
      <c r="G362" s="499"/>
      <c r="H362" s="499"/>
      <c r="I362" s="499"/>
      <c r="J362" s="499"/>
      <c r="K362" s="499"/>
    </row>
    <row r="363" spans="1:11" s="520" customFormat="1" ht="15" x14ac:dyDescent="0.2">
      <c r="A363" s="499"/>
      <c r="B363" s="499"/>
      <c r="C363" s="499"/>
      <c r="D363" s="499"/>
      <c r="E363" s="499"/>
      <c r="F363" s="499"/>
      <c r="G363" s="499"/>
      <c r="H363" s="499"/>
      <c r="I363" s="499"/>
      <c r="J363" s="499"/>
      <c r="K363" s="499"/>
    </row>
    <row r="364" spans="1:11" s="520" customFormat="1" ht="15" x14ac:dyDescent="0.2">
      <c r="A364" s="499"/>
      <c r="B364" s="499"/>
      <c r="C364" s="499"/>
      <c r="D364" s="499"/>
      <c r="E364" s="499"/>
      <c r="F364" s="499"/>
      <c r="G364" s="499"/>
      <c r="H364" s="499"/>
      <c r="I364" s="499"/>
      <c r="J364" s="499"/>
      <c r="K364" s="499"/>
    </row>
    <row r="365" spans="1:11" s="520" customFormat="1" ht="15" x14ac:dyDescent="0.2">
      <c r="A365" s="499"/>
      <c r="B365" s="499"/>
      <c r="C365" s="499"/>
      <c r="D365" s="499"/>
      <c r="E365" s="499"/>
      <c r="F365" s="499"/>
      <c r="G365" s="499"/>
      <c r="H365" s="499"/>
      <c r="I365" s="499"/>
      <c r="J365" s="499"/>
      <c r="K365" s="499"/>
    </row>
    <row r="366" spans="1:11" s="520" customFormat="1" ht="15" x14ac:dyDescent="0.2">
      <c r="A366" s="499"/>
      <c r="B366" s="499"/>
      <c r="C366" s="499"/>
      <c r="D366" s="499"/>
      <c r="E366" s="499"/>
      <c r="F366" s="499"/>
      <c r="G366" s="499"/>
      <c r="H366" s="499"/>
      <c r="I366" s="499"/>
      <c r="J366" s="499"/>
      <c r="K366" s="499"/>
    </row>
    <row r="367" spans="1:11" s="520" customFormat="1" ht="15" x14ac:dyDescent="0.2">
      <c r="A367" s="499"/>
      <c r="B367" s="499"/>
      <c r="C367" s="499"/>
      <c r="D367" s="499"/>
      <c r="E367" s="499"/>
      <c r="F367" s="499"/>
      <c r="G367" s="499"/>
      <c r="H367" s="499"/>
      <c r="I367" s="499"/>
      <c r="J367" s="499"/>
      <c r="K367" s="499"/>
    </row>
    <row r="368" spans="1:11" s="520" customFormat="1" ht="15" x14ac:dyDescent="0.2">
      <c r="A368" s="499"/>
      <c r="B368" s="499"/>
      <c r="C368" s="499"/>
      <c r="D368" s="499"/>
      <c r="E368" s="499"/>
      <c r="F368" s="499"/>
      <c r="G368" s="499"/>
      <c r="H368" s="499"/>
      <c r="I368" s="499"/>
      <c r="J368" s="499"/>
      <c r="K368" s="499"/>
    </row>
    <row r="369" spans="1:11" s="520" customFormat="1" ht="15" x14ac:dyDescent="0.2">
      <c r="A369" s="499"/>
      <c r="B369" s="499"/>
      <c r="C369" s="499"/>
      <c r="D369" s="499"/>
      <c r="E369" s="499"/>
      <c r="F369" s="499"/>
      <c r="G369" s="499"/>
      <c r="H369" s="499"/>
      <c r="I369" s="499"/>
      <c r="J369" s="499"/>
      <c r="K369" s="499"/>
    </row>
    <row r="370" spans="1:11" s="520" customFormat="1" ht="15" x14ac:dyDescent="0.2">
      <c r="A370" s="499"/>
      <c r="B370" s="499"/>
      <c r="C370" s="499"/>
      <c r="D370" s="499"/>
      <c r="E370" s="499"/>
      <c r="F370" s="499"/>
      <c r="G370" s="499"/>
      <c r="H370" s="499"/>
      <c r="I370" s="499"/>
      <c r="J370" s="499"/>
      <c r="K370" s="499"/>
    </row>
    <row r="371" spans="1:11" s="520" customFormat="1" ht="15" x14ac:dyDescent="0.2">
      <c r="A371" s="499"/>
      <c r="B371" s="499"/>
      <c r="C371" s="499"/>
      <c r="D371" s="499"/>
      <c r="E371" s="499"/>
      <c r="F371" s="499"/>
      <c r="G371" s="499"/>
      <c r="H371" s="499"/>
      <c r="I371" s="499"/>
      <c r="J371" s="499"/>
      <c r="K371" s="499"/>
    </row>
    <row r="372" spans="1:11" s="520" customFormat="1" ht="15" x14ac:dyDescent="0.2">
      <c r="A372" s="499"/>
      <c r="B372" s="499"/>
      <c r="C372" s="499"/>
      <c r="D372" s="499"/>
      <c r="E372" s="499"/>
      <c r="F372" s="499"/>
      <c r="G372" s="499"/>
      <c r="H372" s="499"/>
      <c r="I372" s="499"/>
      <c r="J372" s="499"/>
      <c r="K372" s="499"/>
    </row>
    <row r="373" spans="1:11" s="520" customFormat="1" ht="15" x14ac:dyDescent="0.2">
      <c r="A373" s="499"/>
      <c r="B373" s="499"/>
      <c r="C373" s="499"/>
      <c r="D373" s="499"/>
      <c r="E373" s="499"/>
      <c r="F373" s="499"/>
      <c r="G373" s="499"/>
      <c r="H373" s="499"/>
      <c r="I373" s="499"/>
      <c r="J373" s="499"/>
      <c r="K373" s="499"/>
    </row>
    <row r="374" spans="1:11" s="520" customFormat="1" ht="15" x14ac:dyDescent="0.2">
      <c r="A374" s="499"/>
      <c r="B374" s="499"/>
      <c r="C374" s="499"/>
      <c r="D374" s="499"/>
      <c r="E374" s="499"/>
      <c r="F374" s="499"/>
      <c r="G374" s="499"/>
      <c r="H374" s="499"/>
      <c r="I374" s="499"/>
      <c r="J374" s="499"/>
      <c r="K374" s="499"/>
    </row>
    <row r="375" spans="1:11" s="520" customFormat="1" ht="15" x14ac:dyDescent="0.2">
      <c r="A375" s="499"/>
      <c r="B375" s="499"/>
      <c r="C375" s="499"/>
      <c r="D375" s="499"/>
      <c r="E375" s="499"/>
      <c r="F375" s="499"/>
      <c r="G375" s="499"/>
      <c r="H375" s="499"/>
      <c r="I375" s="499"/>
      <c r="J375" s="499"/>
      <c r="K375" s="499"/>
    </row>
    <row r="376" spans="1:11" s="520" customFormat="1" ht="15" x14ac:dyDescent="0.2">
      <c r="A376" s="499"/>
      <c r="B376" s="499"/>
      <c r="C376" s="499"/>
      <c r="D376" s="499"/>
      <c r="E376" s="499"/>
      <c r="F376" s="499"/>
      <c r="G376" s="499"/>
      <c r="H376" s="499"/>
      <c r="I376" s="499"/>
      <c r="J376" s="499"/>
      <c r="K376" s="499"/>
    </row>
    <row r="377" spans="1:11" s="520" customFormat="1" ht="15" x14ac:dyDescent="0.2">
      <c r="A377" s="499"/>
      <c r="B377" s="499"/>
      <c r="C377" s="499"/>
      <c r="D377" s="499"/>
      <c r="E377" s="499"/>
      <c r="F377" s="499"/>
      <c r="G377" s="499"/>
      <c r="H377" s="499"/>
      <c r="I377" s="499"/>
      <c r="J377" s="499"/>
      <c r="K377" s="499"/>
    </row>
    <row r="378" spans="1:11" s="520" customFormat="1" ht="15" x14ac:dyDescent="0.2">
      <c r="A378" s="499"/>
      <c r="B378" s="499"/>
      <c r="C378" s="499"/>
      <c r="D378" s="499"/>
      <c r="E378" s="499"/>
      <c r="F378" s="499"/>
      <c r="G378" s="499"/>
      <c r="H378" s="499"/>
      <c r="I378" s="499"/>
      <c r="J378" s="499"/>
      <c r="K378" s="499"/>
    </row>
    <row r="379" spans="1:11" s="520" customFormat="1" ht="15" x14ac:dyDescent="0.2">
      <c r="A379" s="499"/>
      <c r="B379" s="499"/>
      <c r="C379" s="499"/>
      <c r="D379" s="499"/>
      <c r="E379" s="499"/>
      <c r="F379" s="499"/>
      <c r="G379" s="499"/>
      <c r="H379" s="499"/>
      <c r="I379" s="499"/>
      <c r="J379" s="499"/>
      <c r="K379" s="499"/>
    </row>
    <row r="380" spans="1:11" s="520" customFormat="1" ht="15" x14ac:dyDescent="0.2">
      <c r="A380" s="499"/>
      <c r="B380" s="499"/>
      <c r="C380" s="499"/>
      <c r="D380" s="499"/>
      <c r="E380" s="499"/>
      <c r="F380" s="499"/>
      <c r="G380" s="499"/>
      <c r="H380" s="499"/>
      <c r="I380" s="499"/>
      <c r="J380" s="499"/>
      <c r="K380" s="499"/>
    </row>
    <row r="381" spans="1:11" s="520" customFormat="1" ht="15" x14ac:dyDescent="0.2">
      <c r="A381" s="499"/>
      <c r="B381" s="499"/>
      <c r="C381" s="499"/>
      <c r="D381" s="499"/>
      <c r="E381" s="499"/>
      <c r="F381" s="499"/>
      <c r="G381" s="499"/>
      <c r="H381" s="499"/>
      <c r="I381" s="499"/>
      <c r="J381" s="499"/>
      <c r="K381" s="499"/>
    </row>
    <row r="382" spans="1:11" s="520" customFormat="1" ht="15" x14ac:dyDescent="0.2">
      <c r="A382" s="499"/>
      <c r="B382" s="499"/>
      <c r="C382" s="499"/>
      <c r="D382" s="499"/>
      <c r="E382" s="499"/>
      <c r="F382" s="499"/>
      <c r="G382" s="499"/>
      <c r="H382" s="499"/>
      <c r="I382" s="499"/>
      <c r="J382" s="499"/>
      <c r="K382" s="499"/>
    </row>
    <row r="383" spans="1:11" s="520" customFormat="1" ht="15" x14ac:dyDescent="0.2">
      <c r="A383" s="499"/>
      <c r="B383" s="499"/>
      <c r="C383" s="499"/>
      <c r="D383" s="499"/>
      <c r="E383" s="499"/>
      <c r="F383" s="499"/>
      <c r="G383" s="499"/>
      <c r="H383" s="499"/>
      <c r="I383" s="499"/>
      <c r="J383" s="499"/>
      <c r="K383" s="499"/>
    </row>
    <row r="384" spans="1:11" s="520" customFormat="1" ht="15" x14ac:dyDescent="0.2">
      <c r="A384" s="499"/>
      <c r="B384" s="499"/>
      <c r="C384" s="499"/>
      <c r="D384" s="499"/>
      <c r="E384" s="499"/>
      <c r="F384" s="499"/>
      <c r="G384" s="499"/>
      <c r="H384" s="499"/>
      <c r="I384" s="499"/>
      <c r="J384" s="499"/>
      <c r="K384" s="499"/>
    </row>
    <row r="385" spans="1:11" s="520" customFormat="1" ht="15" x14ac:dyDescent="0.2">
      <c r="A385" s="499"/>
      <c r="B385" s="499"/>
      <c r="C385" s="499"/>
      <c r="D385" s="499"/>
      <c r="E385" s="499"/>
      <c r="F385" s="499"/>
      <c r="G385" s="499"/>
      <c r="H385" s="499"/>
      <c r="I385" s="499"/>
      <c r="J385" s="499"/>
      <c r="K385" s="499"/>
    </row>
    <row r="386" spans="1:11" s="520" customFormat="1" ht="15" x14ac:dyDescent="0.2">
      <c r="A386" s="499"/>
      <c r="B386" s="499"/>
      <c r="C386" s="499"/>
      <c r="D386" s="499"/>
      <c r="E386" s="499"/>
      <c r="F386" s="499"/>
      <c r="G386" s="499"/>
      <c r="H386" s="499"/>
      <c r="I386" s="499"/>
      <c r="J386" s="499"/>
      <c r="K386" s="499"/>
    </row>
    <row r="387" spans="1:11" s="520" customFormat="1" ht="15" x14ac:dyDescent="0.2">
      <c r="A387" s="499"/>
      <c r="B387" s="499"/>
      <c r="C387" s="499"/>
      <c r="D387" s="499"/>
      <c r="E387" s="499"/>
      <c r="F387" s="499"/>
      <c r="G387" s="499"/>
      <c r="H387" s="499"/>
      <c r="I387" s="499"/>
      <c r="J387" s="499"/>
      <c r="K387" s="499"/>
    </row>
    <row r="388" spans="1:11" s="520" customFormat="1" ht="15" x14ac:dyDescent="0.2">
      <c r="A388" s="499"/>
      <c r="B388" s="499"/>
      <c r="C388" s="499"/>
      <c r="D388" s="499"/>
      <c r="E388" s="499"/>
      <c r="F388" s="499"/>
      <c r="G388" s="499"/>
      <c r="H388" s="499"/>
      <c r="I388" s="499"/>
      <c r="J388" s="499"/>
      <c r="K388" s="499"/>
    </row>
    <row r="389" spans="1:11" s="520" customFormat="1" ht="15" x14ac:dyDescent="0.2">
      <c r="A389" s="499"/>
      <c r="B389" s="499"/>
      <c r="C389" s="499"/>
      <c r="D389" s="499"/>
      <c r="E389" s="499"/>
      <c r="F389" s="499"/>
      <c r="G389" s="499"/>
      <c r="H389" s="499"/>
      <c r="I389" s="499"/>
      <c r="J389" s="499"/>
      <c r="K389" s="499"/>
    </row>
    <row r="390" spans="1:11" s="520" customFormat="1" ht="15" x14ac:dyDescent="0.2">
      <c r="A390" s="499"/>
      <c r="B390" s="499"/>
      <c r="C390" s="499"/>
      <c r="D390" s="499"/>
      <c r="E390" s="499"/>
      <c r="F390" s="499"/>
      <c r="G390" s="499"/>
      <c r="H390" s="499"/>
      <c r="I390" s="499"/>
      <c r="J390" s="499"/>
      <c r="K390" s="499"/>
    </row>
    <row r="391" spans="1:11" s="520" customFormat="1" ht="15" x14ac:dyDescent="0.2">
      <c r="A391" s="499"/>
      <c r="B391" s="499"/>
      <c r="C391" s="499"/>
      <c r="D391" s="499"/>
      <c r="E391" s="499"/>
      <c r="F391" s="499"/>
      <c r="G391" s="499"/>
      <c r="H391" s="499"/>
      <c r="I391" s="499"/>
      <c r="J391" s="499"/>
      <c r="K391" s="499"/>
    </row>
    <row r="392" spans="1:11" s="520" customFormat="1" ht="15" x14ac:dyDescent="0.2">
      <c r="A392" s="499"/>
      <c r="B392" s="499"/>
      <c r="C392" s="499"/>
      <c r="D392" s="499"/>
      <c r="E392" s="499"/>
      <c r="F392" s="499"/>
      <c r="G392" s="499"/>
      <c r="H392" s="499"/>
      <c r="I392" s="499"/>
      <c r="J392" s="499"/>
      <c r="K392" s="499"/>
    </row>
    <row r="393" spans="1:11" s="520" customFormat="1" ht="15" x14ac:dyDescent="0.2">
      <c r="A393" s="499"/>
      <c r="B393" s="499"/>
      <c r="C393" s="499"/>
      <c r="D393" s="499"/>
      <c r="E393" s="499"/>
      <c r="F393" s="499"/>
      <c r="G393" s="499"/>
      <c r="H393" s="499"/>
      <c r="I393" s="499"/>
      <c r="J393" s="499"/>
      <c r="K393" s="499"/>
    </row>
    <row r="394" spans="1:11" s="520" customFormat="1" ht="15" x14ac:dyDescent="0.2">
      <c r="A394" s="499"/>
      <c r="B394" s="499"/>
      <c r="C394" s="499"/>
      <c r="D394" s="499"/>
      <c r="E394" s="499"/>
      <c r="F394" s="499"/>
      <c r="G394" s="499"/>
      <c r="H394" s="499"/>
      <c r="I394" s="499"/>
      <c r="J394" s="499"/>
      <c r="K394" s="499"/>
    </row>
    <row r="395" spans="1:11" s="520" customFormat="1" ht="15" x14ac:dyDescent="0.2">
      <c r="A395" s="499"/>
      <c r="B395" s="499"/>
      <c r="C395" s="499"/>
      <c r="D395" s="499"/>
      <c r="E395" s="499"/>
      <c r="F395" s="499"/>
      <c r="G395" s="499"/>
      <c r="H395" s="499"/>
      <c r="I395" s="499"/>
      <c r="J395" s="499"/>
      <c r="K395" s="499"/>
    </row>
    <row r="396" spans="1:11" s="520" customFormat="1" ht="15" x14ac:dyDescent="0.2">
      <c r="A396" s="499"/>
      <c r="B396" s="499"/>
      <c r="C396" s="499"/>
      <c r="D396" s="499"/>
      <c r="E396" s="499"/>
      <c r="F396" s="499"/>
      <c r="G396" s="499"/>
      <c r="H396" s="499"/>
      <c r="I396" s="499"/>
      <c r="J396" s="499"/>
      <c r="K396" s="499"/>
    </row>
    <row r="397" spans="1:11" s="520" customFormat="1" ht="15" x14ac:dyDescent="0.2">
      <c r="A397" s="499"/>
      <c r="B397" s="499"/>
      <c r="C397" s="499"/>
      <c r="D397" s="499"/>
      <c r="E397" s="499"/>
      <c r="F397" s="499"/>
      <c r="G397" s="499"/>
      <c r="H397" s="499"/>
      <c r="I397" s="499"/>
      <c r="J397" s="499"/>
      <c r="K397" s="499"/>
    </row>
    <row r="398" spans="1:11" s="520" customFormat="1" ht="15" x14ac:dyDescent="0.2">
      <c r="A398" s="499"/>
      <c r="B398" s="499"/>
      <c r="C398" s="499"/>
      <c r="D398" s="499"/>
      <c r="E398" s="499"/>
      <c r="F398" s="499"/>
      <c r="G398" s="499"/>
      <c r="H398" s="499"/>
      <c r="I398" s="499"/>
      <c r="J398" s="499"/>
      <c r="K398" s="499"/>
    </row>
    <row r="399" spans="1:11" s="520" customFormat="1" ht="15" x14ac:dyDescent="0.2">
      <c r="A399" s="499"/>
      <c r="B399" s="499"/>
      <c r="C399" s="499"/>
      <c r="D399" s="499"/>
      <c r="E399" s="499"/>
      <c r="F399" s="499"/>
      <c r="G399" s="499"/>
      <c r="H399" s="499"/>
      <c r="I399" s="499"/>
      <c r="J399" s="499"/>
      <c r="K399" s="499"/>
    </row>
    <row r="400" spans="1:11" s="520" customFormat="1" ht="15" x14ac:dyDescent="0.2">
      <c r="A400" s="499"/>
      <c r="B400" s="499"/>
      <c r="C400" s="499"/>
      <c r="D400" s="499"/>
      <c r="E400" s="499"/>
      <c r="F400" s="499"/>
      <c r="G400" s="499"/>
      <c r="H400" s="499"/>
      <c r="I400" s="499"/>
      <c r="J400" s="499"/>
      <c r="K400" s="499"/>
    </row>
    <row r="401" spans="1:11" s="520" customFormat="1" ht="15" x14ac:dyDescent="0.2">
      <c r="A401" s="499"/>
      <c r="B401" s="499"/>
      <c r="C401" s="499"/>
      <c r="D401" s="499"/>
      <c r="E401" s="499"/>
      <c r="F401" s="499"/>
      <c r="G401" s="499"/>
      <c r="H401" s="499"/>
      <c r="I401" s="499"/>
      <c r="J401" s="499"/>
      <c r="K401" s="499"/>
    </row>
    <row r="402" spans="1:11" s="520" customFormat="1" ht="15" x14ac:dyDescent="0.2">
      <c r="A402" s="499"/>
      <c r="B402" s="499"/>
      <c r="C402" s="499"/>
      <c r="D402" s="499"/>
      <c r="E402" s="499"/>
      <c r="F402" s="499"/>
      <c r="G402" s="499"/>
      <c r="H402" s="499"/>
      <c r="I402" s="499"/>
      <c r="J402" s="499"/>
      <c r="K402" s="499"/>
    </row>
    <row r="403" spans="1:11" s="520" customFormat="1" ht="15" x14ac:dyDescent="0.2">
      <c r="A403" s="499"/>
      <c r="B403" s="499"/>
      <c r="C403" s="499"/>
      <c r="D403" s="499"/>
      <c r="E403" s="499"/>
      <c r="F403" s="499"/>
      <c r="G403" s="499"/>
      <c r="H403" s="499"/>
      <c r="I403" s="499"/>
      <c r="J403" s="499"/>
      <c r="K403" s="499"/>
    </row>
  </sheetData>
  <sheetProtection algorithmName="SHA-512" hashValue="UIE/StxEcEqzslRU8xfTPdDLDYib+zCiXrLBJnqVor21r9mU/X/+SE/Pn4sb+ZG4n5nKXCm97Vc/HngUZD9kPw==" saltValue="ERVovzDFDnTA9k7Kg00ceQ==" spinCount="100000" sheet="1" objects="1" scenarios="1" formatCells="0" formatColumns="0" formatRows="0" deleteRows="0"/>
  <mergeCells count="23">
    <mergeCell ref="A137:B137"/>
    <mergeCell ref="A242:B242"/>
    <mergeCell ref="I7:L7"/>
    <mergeCell ref="A13:B13"/>
    <mergeCell ref="A16:B16"/>
    <mergeCell ref="A20:B20"/>
    <mergeCell ref="A17:B17"/>
    <mergeCell ref="A18:B18"/>
    <mergeCell ref="A19:B19"/>
    <mergeCell ref="A14:B14"/>
    <mergeCell ref="A15:B15"/>
    <mergeCell ref="A8:B8"/>
    <mergeCell ref="A12:B12"/>
    <mergeCell ref="B7:F7"/>
    <mergeCell ref="A21:B21"/>
    <mergeCell ref="A22:B22"/>
    <mergeCell ref="A1:G1"/>
    <mergeCell ref="A2:G2"/>
    <mergeCell ref="A9:B9"/>
    <mergeCell ref="A10:B10"/>
    <mergeCell ref="A11:B11"/>
    <mergeCell ref="D3:E3"/>
    <mergeCell ref="D4:E4"/>
  </mergeCells>
  <conditionalFormatting sqref="G27:G136">
    <cfRule type="expression" dxfId="29" priority="8">
      <formula>OR(AND(F27&gt;0.95,F27&lt;1.05),AND(C27=0,D27=0))</formula>
    </cfRule>
  </conditionalFormatting>
  <conditionalFormatting sqref="C244:D244">
    <cfRule type="expression" dxfId="28" priority="9">
      <formula>C244="WARNING - Sum of the three tables not matching"</formula>
    </cfRule>
  </conditionalFormatting>
  <conditionalFormatting sqref="G9:G21">
    <cfRule type="expression" dxfId="27" priority="7">
      <formula>OR(AND(F9&gt;0.95,F9&lt;1.05),F9="N/A")</formula>
    </cfRule>
  </conditionalFormatting>
  <conditionalFormatting sqref="G142:G241">
    <cfRule type="expression" dxfId="26" priority="6">
      <formula>OR(AND(F142&gt;0.95,F142&lt;1.05),F142="N/A")</formula>
    </cfRule>
  </conditionalFormatting>
  <conditionalFormatting sqref="I244:J244">
    <cfRule type="expression" dxfId="25" priority="4">
      <formula>I244="WARNING - Sum of the three tables not matching"</formula>
    </cfRule>
  </conditionalFormatting>
  <dataValidations count="1">
    <dataValidation type="list" allowBlank="1" showInputMessage="1" showErrorMessage="1" sqref="B142:B241">
      <formula1>Recipientinfo</formula1>
    </dataValidation>
  </dataValidations>
  <printOptions horizontalCentered="1"/>
  <pageMargins left="0.25" right="0.25" top="0.75" bottom="0.75" header="0.3" footer="0.3"/>
  <pageSetup paperSize="9" scale="40" orientation="landscape" r:id="rId1"/>
  <headerFooter>
    <oddFooter>&amp;L&amp;A&amp;R&amp;P</oddFooter>
  </headerFooter>
  <extLst>
    <ext xmlns:x14="http://schemas.microsoft.com/office/spreadsheetml/2009/9/main" uri="{78C0D931-6437-407d-A8EE-F0AAD7539E65}">
      <x14:conditionalFormattings>
        <x14:conditionalFormatting xmlns:xm="http://schemas.microsoft.com/office/excel/2006/main">
          <x14:cfRule type="expression" priority="1" id="{6915CE15-1A36-4421-BC15-24F7AC688530}">
            <xm:f>CoverSheet!$D$11="EUR"</xm:f>
            <x14:dxf>
              <numFmt numFmtId="186" formatCode="[$€-2]\ #,##0;[Red]\-[$€-2]\ #,##0"/>
            </x14:dxf>
          </x14:cfRule>
          <xm:sqref>C9:E22 C27:E137 C142:E242 I9:K22 I142:K242 I27:K137</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00B0F0"/>
  </sheetPr>
  <dimension ref="A1:W243"/>
  <sheetViews>
    <sheetView showGridLines="0" zoomScaleNormal="100" zoomScaleSheetLayoutView="70" workbookViewId="0">
      <selection activeCell="E15" sqref="E15"/>
    </sheetView>
  </sheetViews>
  <sheetFormatPr defaultColWidth="9.140625" defaultRowHeight="12.75" x14ac:dyDescent="0.2"/>
  <cols>
    <col min="1" max="1" width="41" style="340" customWidth="1"/>
    <col min="2" max="2" width="47.85546875" style="340" customWidth="1"/>
    <col min="3" max="7" width="19.85546875" style="340" customWidth="1"/>
    <col min="8" max="8" width="16.85546875" style="340" customWidth="1"/>
    <col min="9" max="9" width="50" style="340" customWidth="1"/>
    <col min="10" max="11" width="3.85546875" style="340" customWidth="1"/>
    <col min="12" max="14" width="19.85546875" style="340" customWidth="1"/>
    <col min="15" max="15" width="17.140625" style="340" customWidth="1"/>
    <col min="16" max="16384" width="9.140625" style="319"/>
  </cols>
  <sheetData>
    <row r="1" spans="1:23" ht="46.5" customHeight="1" x14ac:dyDescent="0.2">
      <c r="A1" s="2090" t="str">
        <f>IF(CoverSheet!J13="","Progress Report","Progress Report with Disbursement Request")</f>
        <v>Progress Report with Disbursement Request</v>
      </c>
      <c r="B1" s="2090"/>
      <c r="C1" s="2090"/>
      <c r="D1" s="2090"/>
      <c r="E1" s="2090"/>
      <c r="F1" s="2090"/>
      <c r="G1" s="2090"/>
      <c r="H1" s="2090"/>
      <c r="I1" s="2090"/>
      <c r="J1" s="2090"/>
    </row>
    <row r="2" spans="1:23" s="421" customFormat="1" ht="32.25" customHeight="1" thickBot="1" x14ac:dyDescent="0.25">
      <c r="A2" s="2091" t="s">
        <v>1129</v>
      </c>
      <c r="B2" s="2091"/>
      <c r="C2" s="2091"/>
      <c r="D2" s="2091"/>
      <c r="E2" s="2091"/>
      <c r="F2" s="2091"/>
      <c r="G2" s="2091"/>
      <c r="H2" s="2091"/>
    </row>
    <row r="3" spans="1:23" ht="39" customHeight="1" x14ac:dyDescent="0.2">
      <c r="D3" s="2094" t="str">
        <f>CoverSheet!F10</f>
        <v>Period of Financial Reporting</v>
      </c>
      <c r="E3" s="1789"/>
      <c r="F3" s="1263" t="str">
        <f>'PR Cash Reconciliation_2A,B,C,D'!E2</f>
        <v>Beginning Date:</v>
      </c>
      <c r="G3" s="1547">
        <f>CoverSheet!J10</f>
        <v>42552</v>
      </c>
      <c r="H3" s="1255" t="str">
        <f>'PR Cash Reconciliation_2A,B,C,D'!G2</f>
        <v>End Date:</v>
      </c>
      <c r="I3" s="1549">
        <f>CoverSheet!L10</f>
        <v>42735</v>
      </c>
      <c r="J3" s="491"/>
    </row>
    <row r="4" spans="1:23" ht="40.5" customHeight="1" thickBot="1" x14ac:dyDescent="0.25">
      <c r="D4" s="2095" t="s">
        <v>1287</v>
      </c>
      <c r="E4" s="1791"/>
      <c r="F4" s="1264" t="str">
        <f>'PR Cash Reconciliation_2A,B,C,D'!E3</f>
        <v>Beginning Date:</v>
      </c>
      <c r="G4" s="1548">
        <f>CoverSheet!D10</f>
        <v>42552</v>
      </c>
      <c r="H4" s="1251" t="str">
        <f>'PR Cash Reconciliation_2A,B,C,D'!G3</f>
        <v>End Date:</v>
      </c>
      <c r="I4" s="1550">
        <f>CoverSheet!L10</f>
        <v>42735</v>
      </c>
      <c r="J4" s="491"/>
      <c r="R4" s="503"/>
      <c r="S4" s="503"/>
    </row>
    <row r="5" spans="1:23" ht="23.25" customHeight="1" x14ac:dyDescent="0.2">
      <c r="A5" s="487" t="s">
        <v>1128</v>
      </c>
      <c r="B5" s="487"/>
      <c r="C5" s="488"/>
      <c r="D5" s="488"/>
      <c r="E5" s="488"/>
      <c r="F5" s="488"/>
      <c r="G5" s="489"/>
      <c r="H5" s="490"/>
      <c r="I5" s="490"/>
      <c r="J5" s="566"/>
      <c r="L5" s="490"/>
      <c r="M5" s="490"/>
      <c r="N5" s="490"/>
      <c r="O5" s="490"/>
    </row>
    <row r="6" spans="1:23" ht="28.5" customHeight="1" thickBot="1" x14ac:dyDescent="0.25">
      <c r="C6" s="2109" t="s">
        <v>28</v>
      </c>
      <c r="D6" s="2109"/>
      <c r="E6" s="2109"/>
      <c r="F6" s="2109"/>
      <c r="G6" s="2109"/>
      <c r="H6" s="2109"/>
      <c r="I6" s="2109"/>
      <c r="J6" s="491"/>
      <c r="L6" s="2109" t="s">
        <v>1025</v>
      </c>
      <c r="M6" s="2109"/>
      <c r="N6" s="2109"/>
      <c r="O6" s="2109"/>
    </row>
    <row r="7" spans="1:23" s="492" customFormat="1" ht="57" x14ac:dyDescent="0.2">
      <c r="A7" s="577" t="s">
        <v>342</v>
      </c>
      <c r="B7" s="665"/>
      <c r="C7" s="494" t="s">
        <v>112</v>
      </c>
      <c r="D7" s="494" t="s">
        <v>1086</v>
      </c>
      <c r="E7" s="494" t="s">
        <v>1023</v>
      </c>
      <c r="F7" s="494" t="s">
        <v>1087</v>
      </c>
      <c r="G7" s="494" t="s">
        <v>337</v>
      </c>
      <c r="H7" s="494" t="s">
        <v>338</v>
      </c>
      <c r="I7" s="495" t="s">
        <v>1172</v>
      </c>
      <c r="J7" s="578"/>
      <c r="K7" s="317"/>
      <c r="L7" s="493" t="s">
        <v>30</v>
      </c>
      <c r="M7" s="494" t="s">
        <v>1026</v>
      </c>
      <c r="N7" s="494" t="s">
        <v>1027</v>
      </c>
      <c r="O7" s="495" t="s">
        <v>338</v>
      </c>
    </row>
    <row r="8" spans="1:23" ht="21.75" customHeight="1" x14ac:dyDescent="0.2">
      <c r="A8" s="2110" t="s">
        <v>343</v>
      </c>
      <c r="B8" s="2111"/>
      <c r="C8" s="1443">
        <f>'PR Expenditure_7A'!C9</f>
        <v>1566343.4167951618</v>
      </c>
      <c r="D8" s="1444"/>
      <c r="E8" s="1443">
        <f>'PR Expenditure_7A'!D9</f>
        <v>1371968.4179088222</v>
      </c>
      <c r="F8" s="1445"/>
      <c r="G8" s="1446">
        <f>(C8+D8)-(E8+F8)</f>
        <v>194374.9988863396</v>
      </c>
      <c r="H8" s="518">
        <f>IF(AND((C8+D8)=0,(E8+F8)=0),"N/A",IF(AND((C8+D8)=0,(E8+F8)&lt;&gt;0),"Not Budgeted",(E8+F8)/(C8+D8)))</f>
        <v>0.87590524734094188</v>
      </c>
      <c r="I8" s="586"/>
      <c r="J8" s="579"/>
      <c r="L8" s="1451">
        <v>0</v>
      </c>
      <c r="M8" s="1459">
        <v>0</v>
      </c>
      <c r="N8" s="1443">
        <f>L8-M8</f>
        <v>0</v>
      </c>
      <c r="O8" s="518" t="str">
        <f>IF(AND(L8=0,M8=0),"N/A",IF(AND(L8=0,M8&lt;&gt;0),"Not Budgeted",M8/L8))</f>
        <v>N/A</v>
      </c>
    </row>
    <row r="9" spans="1:23" ht="21.75" customHeight="1" x14ac:dyDescent="0.2">
      <c r="A9" s="2107" t="s">
        <v>344</v>
      </c>
      <c r="B9" s="2108"/>
      <c r="C9" s="1447">
        <f>'PR Expenditure_7A'!C10</f>
        <v>187645.08890770533</v>
      </c>
      <c r="D9" s="1448"/>
      <c r="E9" s="1447">
        <f>'PR Expenditure_7A'!D10</f>
        <v>112244.54418250188</v>
      </c>
      <c r="F9" s="1449"/>
      <c r="G9" s="1450">
        <f t="shared" ref="G9:G20" si="0">(C9+D9)-(E9+F9)</f>
        <v>75400.54472520345</v>
      </c>
      <c r="H9" s="518">
        <f t="shared" ref="H9:H20" si="1">IF(AND((C9+D9)=0,(E9+F9)=0),"N/A",IF(AND((C9+D9)=0,(E9+F9)&lt;&gt;0),"Not Budgeted",(E9+F9)/(C9+D9)))</f>
        <v>0.59817469690192748</v>
      </c>
      <c r="I9" s="586"/>
      <c r="J9" s="579"/>
      <c r="L9" s="1451">
        <v>0</v>
      </c>
      <c r="M9" s="1451">
        <v>0</v>
      </c>
      <c r="N9" s="1450">
        <f t="shared" ref="N9:N16" si="2">L9-M9</f>
        <v>0</v>
      </c>
      <c r="O9" s="518" t="str">
        <f t="shared" ref="O9:O20" si="3">IF(AND(L9=0,M9=0),"N/A",IF(AND(L9=0,M9&lt;&gt;0),"Not Budgeted",M9/L9))</f>
        <v>N/A</v>
      </c>
      <c r="W9" s="503"/>
    </row>
    <row r="10" spans="1:23" ht="21.75" customHeight="1" x14ac:dyDescent="0.2">
      <c r="A10" s="2107" t="s">
        <v>345</v>
      </c>
      <c r="B10" s="2108"/>
      <c r="C10" s="1450">
        <f>'PR Expenditure_7A'!C11</f>
        <v>216289.56578492804</v>
      </c>
      <c r="D10" s="1448"/>
      <c r="E10" s="1450">
        <f>'PR Expenditure_7A'!D11</f>
        <v>32773.5307700743</v>
      </c>
      <c r="F10" s="1451"/>
      <c r="G10" s="1452">
        <f t="shared" si="0"/>
        <v>183516.03501485375</v>
      </c>
      <c r="H10" s="518">
        <f t="shared" si="1"/>
        <v>0.1515261758057406</v>
      </c>
      <c r="I10" s="586"/>
      <c r="J10" s="580"/>
      <c r="L10" s="1451">
        <v>0</v>
      </c>
      <c r="M10" s="1451">
        <v>0</v>
      </c>
      <c r="N10" s="1450">
        <f t="shared" si="2"/>
        <v>0</v>
      </c>
      <c r="O10" s="518" t="str">
        <f t="shared" si="3"/>
        <v>N/A</v>
      </c>
    </row>
    <row r="11" spans="1:23" ht="21.75" customHeight="1" x14ac:dyDescent="0.2">
      <c r="A11" s="2107" t="s">
        <v>346</v>
      </c>
      <c r="B11" s="2108"/>
      <c r="C11" s="1447">
        <f>'PR Expenditure_7A'!C12</f>
        <v>826432.57958189235</v>
      </c>
      <c r="D11" s="1448"/>
      <c r="E11" s="1447">
        <f>'PR Expenditure_7A'!D12</f>
        <v>598957.22676928481</v>
      </c>
      <c r="F11" s="1449"/>
      <c r="G11" s="1450">
        <f t="shared" si="0"/>
        <v>227475.35281260754</v>
      </c>
      <c r="H11" s="518">
        <f t="shared" si="1"/>
        <v>0.72475025981225039</v>
      </c>
      <c r="I11" s="586"/>
      <c r="J11" s="580"/>
      <c r="L11" s="1451">
        <v>0</v>
      </c>
      <c r="M11" s="1451">
        <v>0</v>
      </c>
      <c r="N11" s="1450">
        <f t="shared" si="2"/>
        <v>0</v>
      </c>
      <c r="O11" s="518" t="str">
        <f t="shared" si="3"/>
        <v>N/A</v>
      </c>
    </row>
    <row r="12" spans="1:23" ht="21.75" customHeight="1" x14ac:dyDescent="0.2">
      <c r="A12" s="2107" t="s">
        <v>347</v>
      </c>
      <c r="B12" s="2108"/>
      <c r="C12" s="1447">
        <f>'PR Expenditure_7A'!C13</f>
        <v>527948.99029898539</v>
      </c>
      <c r="D12" s="1448" t="s">
        <v>253</v>
      </c>
      <c r="E12" s="1447">
        <f>'PR Expenditure_7A'!D13</f>
        <v>201750.46255182242</v>
      </c>
      <c r="F12" s="1449"/>
      <c r="G12" s="1450" t="e">
        <f t="shared" si="0"/>
        <v>#VALUE!</v>
      </c>
      <c r="H12" s="518" t="e">
        <f t="shared" si="1"/>
        <v>#VALUE!</v>
      </c>
      <c r="I12" s="586"/>
      <c r="J12" s="579"/>
      <c r="L12" s="1451">
        <v>0</v>
      </c>
      <c r="M12" s="1451">
        <v>0</v>
      </c>
      <c r="N12" s="1450">
        <f t="shared" si="2"/>
        <v>0</v>
      </c>
      <c r="O12" s="518" t="str">
        <f t="shared" si="3"/>
        <v>N/A</v>
      </c>
    </row>
    <row r="13" spans="1:23" ht="21.75" customHeight="1" x14ac:dyDescent="0.2">
      <c r="A13" s="2107" t="s">
        <v>348</v>
      </c>
      <c r="B13" s="2108"/>
      <c r="C13" s="1447">
        <f>'PR Expenditure_7A'!C14</f>
        <v>736042.18599126581</v>
      </c>
      <c r="D13" s="1448"/>
      <c r="E13" s="1447">
        <f>'PR Expenditure_7A'!D14</f>
        <v>0</v>
      </c>
      <c r="F13" s="1449"/>
      <c r="G13" s="1450">
        <f t="shared" si="0"/>
        <v>736042.18599126581</v>
      </c>
      <c r="H13" s="518">
        <f t="shared" si="1"/>
        <v>0</v>
      </c>
      <c r="I13" s="586"/>
      <c r="J13" s="579"/>
      <c r="L13" s="1451">
        <v>0</v>
      </c>
      <c r="M13" s="1451">
        <v>0</v>
      </c>
      <c r="N13" s="1450">
        <f t="shared" si="2"/>
        <v>0</v>
      </c>
      <c r="O13" s="518" t="str">
        <f t="shared" si="3"/>
        <v>N/A</v>
      </c>
    </row>
    <row r="14" spans="1:23" ht="21.75" customHeight="1" x14ac:dyDescent="0.2">
      <c r="A14" s="2107" t="s">
        <v>349</v>
      </c>
      <c r="B14" s="2108"/>
      <c r="C14" s="1447">
        <f>'PR Expenditure_7A'!C15</f>
        <v>142263.90907980438</v>
      </c>
      <c r="D14" s="1448"/>
      <c r="E14" s="1447">
        <f>'PR Expenditure_7A'!D15</f>
        <v>49761.356278519394</v>
      </c>
      <c r="F14" s="1451"/>
      <c r="G14" s="1452">
        <f t="shared" si="0"/>
        <v>92502.552801284983</v>
      </c>
      <c r="H14" s="518">
        <f t="shared" si="1"/>
        <v>0.34978201147703075</v>
      </c>
      <c r="I14" s="586"/>
      <c r="J14" s="579"/>
      <c r="L14" s="1451">
        <v>0</v>
      </c>
      <c r="M14" s="1451">
        <v>0</v>
      </c>
      <c r="N14" s="1450">
        <f t="shared" si="2"/>
        <v>0</v>
      </c>
      <c r="O14" s="518" t="str">
        <f t="shared" si="3"/>
        <v>N/A</v>
      </c>
    </row>
    <row r="15" spans="1:23" ht="21.75" customHeight="1" x14ac:dyDescent="0.2">
      <c r="A15" s="2107" t="s">
        <v>350</v>
      </c>
      <c r="B15" s="2108"/>
      <c r="C15" s="1447">
        <f>'PR Expenditure_7A'!C16</f>
        <v>5176.9686706181201</v>
      </c>
      <c r="D15" s="1448"/>
      <c r="E15" s="1447">
        <f>'PR Expenditure_7A'!D16</f>
        <v>1057.8812150521385</v>
      </c>
      <c r="F15" s="1451"/>
      <c r="G15" s="1452">
        <f t="shared" si="0"/>
        <v>4119.0874555659811</v>
      </c>
      <c r="H15" s="518">
        <f t="shared" si="1"/>
        <v>0.20434375449404246</v>
      </c>
      <c r="I15" s="586"/>
      <c r="J15" s="580"/>
      <c r="L15" s="1451">
        <v>0</v>
      </c>
      <c r="M15" s="1451">
        <v>0</v>
      </c>
      <c r="N15" s="1450">
        <f t="shared" si="2"/>
        <v>0</v>
      </c>
      <c r="O15" s="518" t="str">
        <f t="shared" si="3"/>
        <v>N/A</v>
      </c>
    </row>
    <row r="16" spans="1:23" ht="21.75" customHeight="1" x14ac:dyDescent="0.2">
      <c r="A16" s="2107" t="s">
        <v>351</v>
      </c>
      <c r="B16" s="2108"/>
      <c r="C16" s="1447">
        <f>'PR Expenditure_7A'!C17</f>
        <v>118208.31075359863</v>
      </c>
      <c r="D16" s="1448"/>
      <c r="E16" s="1447">
        <f>'PR Expenditure_7A'!D17</f>
        <v>24283.016017824488</v>
      </c>
      <c r="F16" s="1453"/>
      <c r="G16" s="1450">
        <f t="shared" si="0"/>
        <v>93925.29473577415</v>
      </c>
      <c r="H16" s="518">
        <f t="shared" si="1"/>
        <v>0.20542562416310678</v>
      </c>
      <c r="I16" s="586"/>
      <c r="J16" s="579"/>
      <c r="L16" s="1460">
        <v>0</v>
      </c>
      <c r="M16" s="1460">
        <v>0</v>
      </c>
      <c r="N16" s="1447">
        <f t="shared" si="2"/>
        <v>0</v>
      </c>
      <c r="O16" s="518" t="str">
        <f t="shared" si="3"/>
        <v>N/A</v>
      </c>
    </row>
    <row r="17" spans="1:15" ht="21.75" customHeight="1" x14ac:dyDescent="0.2">
      <c r="A17" s="2107" t="s">
        <v>352</v>
      </c>
      <c r="B17" s="2108"/>
      <c r="C17" s="1447">
        <f>'PR Expenditure_7A'!C18</f>
        <v>32326.562235393736</v>
      </c>
      <c r="D17" s="1448"/>
      <c r="E17" s="1447">
        <f>'PR Expenditure_7A'!D18</f>
        <v>13551.107640730208</v>
      </c>
      <c r="F17" s="1449"/>
      <c r="G17" s="1450">
        <f t="shared" si="0"/>
        <v>18775.454594663526</v>
      </c>
      <c r="H17" s="518">
        <f t="shared" si="1"/>
        <v>0.41919420760099751</v>
      </c>
      <c r="I17" s="586"/>
      <c r="J17" s="579"/>
      <c r="L17" s="1451">
        <v>0</v>
      </c>
      <c r="M17" s="1451">
        <v>0</v>
      </c>
      <c r="N17" s="1450">
        <f>L17-M17</f>
        <v>0</v>
      </c>
      <c r="O17" s="518" t="str">
        <f t="shared" si="3"/>
        <v>N/A</v>
      </c>
    </row>
    <row r="18" spans="1:15" ht="21.75" customHeight="1" x14ac:dyDescent="0.2">
      <c r="A18" s="2107" t="s">
        <v>353</v>
      </c>
      <c r="B18" s="2108"/>
      <c r="C18" s="1447">
        <f>'PR Expenditure_7A'!C19</f>
        <v>245088.07993261734</v>
      </c>
      <c r="D18" s="1448"/>
      <c r="E18" s="1447">
        <f>'PR Expenditure_7A'!D19</f>
        <v>171135.08330285465</v>
      </c>
      <c r="F18" s="1451"/>
      <c r="G18" s="1452">
        <f t="shared" si="0"/>
        <v>73952.996629762696</v>
      </c>
      <c r="H18" s="518">
        <f t="shared" si="1"/>
        <v>0.69825951286535526</v>
      </c>
      <c r="I18" s="586"/>
      <c r="J18" s="579"/>
      <c r="L18" s="1451">
        <v>0</v>
      </c>
      <c r="M18" s="1451">
        <v>0</v>
      </c>
      <c r="N18" s="1450">
        <f>L18-M18</f>
        <v>0</v>
      </c>
      <c r="O18" s="518" t="str">
        <f t="shared" si="3"/>
        <v>N/A</v>
      </c>
    </row>
    <row r="19" spans="1:15" ht="21.75" customHeight="1" x14ac:dyDescent="0.2">
      <c r="A19" s="2107" t="s">
        <v>354</v>
      </c>
      <c r="B19" s="2108"/>
      <c r="C19" s="1447">
        <f>'PR Expenditure_7A'!C20</f>
        <v>43077.476714648605</v>
      </c>
      <c r="D19" s="1448"/>
      <c r="E19" s="1447">
        <f>'PR Expenditure_7A'!D20</f>
        <v>33477.243201019679</v>
      </c>
      <c r="F19" s="1451"/>
      <c r="G19" s="1450">
        <f t="shared" si="0"/>
        <v>9600.2335136289257</v>
      </c>
      <c r="H19" s="518">
        <f t="shared" si="1"/>
        <v>0.77714030055144012</v>
      </c>
      <c r="I19" s="586"/>
      <c r="J19" s="579"/>
      <c r="L19" s="1451">
        <v>0</v>
      </c>
      <c r="M19" s="1451">
        <v>0</v>
      </c>
      <c r="N19" s="1450">
        <f>L19-M19</f>
        <v>0</v>
      </c>
      <c r="O19" s="518" t="str">
        <f t="shared" si="3"/>
        <v>N/A</v>
      </c>
    </row>
    <row r="20" spans="1:15" ht="21.75" customHeight="1" x14ac:dyDescent="0.2">
      <c r="A20" s="2107" t="s">
        <v>355</v>
      </c>
      <c r="B20" s="2108"/>
      <c r="C20" s="1454">
        <f>'PR Expenditure_7A'!C21</f>
        <v>0</v>
      </c>
      <c r="D20" s="1455"/>
      <c r="E20" s="1454">
        <f>'PR Expenditure_7A'!D21</f>
        <v>0</v>
      </c>
      <c r="F20" s="1456"/>
      <c r="G20" s="1457">
        <f t="shared" si="0"/>
        <v>0</v>
      </c>
      <c r="H20" s="518" t="str">
        <f t="shared" si="1"/>
        <v>N/A</v>
      </c>
      <c r="I20" s="586"/>
      <c r="J20" s="579"/>
      <c r="L20" s="1461">
        <v>0</v>
      </c>
      <c r="M20" s="1461">
        <v>0</v>
      </c>
      <c r="N20" s="1462">
        <f>L20-M20</f>
        <v>0</v>
      </c>
      <c r="O20" s="518" t="str">
        <f t="shared" si="3"/>
        <v>N/A</v>
      </c>
    </row>
    <row r="21" spans="1:15" ht="21.75" customHeight="1" thickBot="1" x14ac:dyDescent="0.25">
      <c r="A21" s="581" t="s">
        <v>340</v>
      </c>
      <c r="B21" s="666"/>
      <c r="C21" s="1458">
        <f>SUM(C8:C20)</f>
        <v>4646843.1347466186</v>
      </c>
      <c r="D21" s="1458">
        <f>SUM(D8:D20)</f>
        <v>0</v>
      </c>
      <c r="E21" s="1458">
        <f>SUM(E8:E20)</f>
        <v>2610959.8698385064</v>
      </c>
      <c r="F21" s="1458">
        <f>SUM(F8:F20)</f>
        <v>0</v>
      </c>
      <c r="G21" s="1458" t="e">
        <f>SUM(G8:G20)</f>
        <v>#VALUE!</v>
      </c>
      <c r="H21" s="582">
        <f>E21/C21</f>
        <v>0.56187820292773361</v>
      </c>
      <c r="I21" s="519"/>
      <c r="J21" s="566"/>
      <c r="L21" s="1463">
        <f>SUM(L8:L20)</f>
        <v>0</v>
      </c>
      <c r="M21" s="1458">
        <f>SUM(M8:M20)</f>
        <v>0</v>
      </c>
      <c r="N21" s="1458">
        <f>SUM(N8:N20)</f>
        <v>0</v>
      </c>
      <c r="O21" s="519" t="e">
        <f>M21/L21</f>
        <v>#DIV/0!</v>
      </c>
    </row>
    <row r="22" spans="1:15" x14ac:dyDescent="0.2">
      <c r="J22" s="491"/>
    </row>
    <row r="23" spans="1:15" ht="15" x14ac:dyDescent="0.2">
      <c r="A23" s="487" t="s">
        <v>356</v>
      </c>
      <c r="B23" s="487"/>
      <c r="C23" s="488"/>
      <c r="D23" s="488"/>
      <c r="E23" s="488"/>
      <c r="F23" s="488"/>
      <c r="G23" s="489"/>
      <c r="H23" s="490"/>
      <c r="I23" s="490"/>
      <c r="J23" s="566"/>
      <c r="L23" s="490"/>
      <c r="M23" s="490"/>
      <c r="N23" s="490"/>
      <c r="O23" s="490"/>
    </row>
    <row r="24" spans="1:15" ht="13.5" thickBot="1" x14ac:dyDescent="0.25">
      <c r="J24" s="491"/>
    </row>
    <row r="25" spans="1:15" s="492" customFormat="1" ht="57" x14ac:dyDescent="0.2">
      <c r="A25" s="836" t="s">
        <v>1161</v>
      </c>
      <c r="B25" s="841" t="s">
        <v>357</v>
      </c>
      <c r="C25" s="494" t="s">
        <v>112</v>
      </c>
      <c r="D25" s="494" t="s">
        <v>1086</v>
      </c>
      <c r="E25" s="494" t="s">
        <v>1023</v>
      </c>
      <c r="F25" s="494" t="s">
        <v>1087</v>
      </c>
      <c r="G25" s="494" t="s">
        <v>337</v>
      </c>
      <c r="H25" s="494" t="s">
        <v>338</v>
      </c>
      <c r="I25" s="495" t="s">
        <v>1172</v>
      </c>
      <c r="J25" s="578"/>
      <c r="K25" s="317"/>
      <c r="L25" s="493" t="s">
        <v>30</v>
      </c>
      <c r="M25" s="494" t="s">
        <v>1026</v>
      </c>
      <c r="N25" s="494" t="s">
        <v>1027</v>
      </c>
      <c r="O25" s="495" t="s">
        <v>338</v>
      </c>
    </row>
    <row r="26" spans="1:15" ht="23.25" customHeight="1" x14ac:dyDescent="0.2">
      <c r="A26" s="587" t="str">
        <f>'PR Expenditure_7A'!A27</f>
        <v>Prevention programs for MSM and TGs</v>
      </c>
      <c r="B26" s="667" t="str">
        <f>'PR Expenditure_7A'!B27</f>
        <v>Behavioral change as part of programs for MSM and TGs</v>
      </c>
      <c r="C26" s="1464">
        <f>'PR Expenditure_7A'!C27</f>
        <v>158425.42640224349</v>
      </c>
      <c r="D26" s="1448"/>
      <c r="E26" s="1464">
        <f>'PR Expenditure_7A'!D27</f>
        <v>109459.97430431664</v>
      </c>
      <c r="F26" s="1449"/>
      <c r="G26" s="1464">
        <f>(C26+D26)-(E26+F26)</f>
        <v>48965.452097926856</v>
      </c>
      <c r="H26" s="518">
        <f>IF(AND((C26+D26)=0,(E26+F26)=0),"N/A",IF(AND((C26+D26)=0,(E26+F26)&lt;&gt;0),"Not Budgeted",(E26+F26)/(C26+D26)))</f>
        <v>0.69092428399969608</v>
      </c>
      <c r="I26" s="586"/>
      <c r="J26" s="579"/>
      <c r="L26" s="1451">
        <v>0</v>
      </c>
      <c r="M26" s="1451">
        <v>0</v>
      </c>
      <c r="N26" s="1450">
        <f t="shared" ref="N26:N89" si="4">L26-M26</f>
        <v>0</v>
      </c>
      <c r="O26" s="518" t="str">
        <f>IF(AND(L26=0,M26=0),"N/A",IF(AND(L26=0,M26&lt;&gt;0),"Not Budgeted",M26/L26))</f>
        <v>N/A</v>
      </c>
    </row>
    <row r="27" spans="1:15" ht="23.25" customHeight="1" x14ac:dyDescent="0.2">
      <c r="A27" s="587" t="str">
        <f>'PR Expenditure_7A'!A28</f>
        <v>Prevention programs for MSM and TGs</v>
      </c>
      <c r="B27" s="667" t="str">
        <f>'PR Expenditure_7A'!B28</f>
        <v>Condoms as part of programs for MSM and TGs</v>
      </c>
      <c r="C27" s="1464">
        <f>'PR Expenditure_7A'!C28</f>
        <v>76103.5</v>
      </c>
      <c r="D27" s="1448"/>
      <c r="E27" s="1464">
        <f>'PR Expenditure_7A'!D28</f>
        <v>0</v>
      </c>
      <c r="F27" s="1449"/>
      <c r="G27" s="1464">
        <f t="shared" ref="G27:G90" si="5">(C27+D27)-(E27+F27)</f>
        <v>76103.5</v>
      </c>
      <c r="H27" s="518">
        <f t="shared" ref="H27:H90" si="6">IF(AND((C27+D27)=0,(E27+F27)=0),"N/A",IF(AND((C27+D27)=0,(E27+F27)&lt;&gt;0),"Not Budgeted",(E27+F27)/(C27+D27)))</f>
        <v>0</v>
      </c>
      <c r="I27" s="586"/>
      <c r="J27" s="579"/>
      <c r="L27" s="1451">
        <v>0</v>
      </c>
      <c r="M27" s="1451">
        <v>0</v>
      </c>
      <c r="N27" s="1450">
        <f t="shared" si="4"/>
        <v>0</v>
      </c>
      <c r="O27" s="518" t="str">
        <f t="shared" ref="O27:O90" si="7">IF(AND(L27=0,M27=0),"N/A",IF(AND(L27=0,M27&lt;&gt;0),"Not Budgeted",M27/L27))</f>
        <v>N/A</v>
      </c>
    </row>
    <row r="28" spans="1:15" ht="23.25" customHeight="1" x14ac:dyDescent="0.2">
      <c r="A28" s="587" t="str">
        <f>'PR Expenditure_7A'!A29</f>
        <v>Prevention programs for MSM and TGs</v>
      </c>
      <c r="B28" s="667" t="str">
        <f>'PR Expenditure_7A'!B29</f>
        <v>HIV testing and counseling as part of programs for MSM and TGs</v>
      </c>
      <c r="C28" s="1464">
        <f>'PR Expenditure_7A'!C29</f>
        <v>32071.012509737506</v>
      </c>
      <c r="D28" s="1448"/>
      <c r="E28" s="1464">
        <f>'PR Expenditure_7A'!D29</f>
        <v>78826.585675354436</v>
      </c>
      <c r="F28" s="1449"/>
      <c r="G28" s="1464">
        <f t="shared" si="5"/>
        <v>-46755.57316561693</v>
      </c>
      <c r="H28" s="518">
        <f t="shared" si="6"/>
        <v>2.4578764281739107</v>
      </c>
      <c r="I28" s="586"/>
      <c r="J28" s="579"/>
      <c r="L28" s="1451">
        <v>0</v>
      </c>
      <c r="M28" s="1451">
        <v>0</v>
      </c>
      <c r="N28" s="1450">
        <f t="shared" si="4"/>
        <v>0</v>
      </c>
      <c r="O28" s="518" t="str">
        <f t="shared" si="7"/>
        <v>N/A</v>
      </c>
    </row>
    <row r="29" spans="1:15" ht="23.25" customHeight="1" x14ac:dyDescent="0.2">
      <c r="A29" s="587" t="str">
        <f>'PR Expenditure_7A'!A30</f>
        <v>Prevention programs for MSM and TGs</v>
      </c>
      <c r="B29" s="667" t="str">
        <f>'PR Expenditure_7A'!B30</f>
        <v>Diagnosis and treatment of STIs as part of programs for MSM and TGs</v>
      </c>
      <c r="C29" s="1464">
        <f>'PR Expenditure_7A'!C30</f>
        <v>114216.84255748664</v>
      </c>
      <c r="D29" s="1448"/>
      <c r="E29" s="1464">
        <f>'PR Expenditure_7A'!D30</f>
        <v>28100.869221642894</v>
      </c>
      <c r="F29" s="1449"/>
      <c r="G29" s="1464">
        <f t="shared" si="5"/>
        <v>86115.973335843752</v>
      </c>
      <c r="H29" s="518">
        <f t="shared" si="6"/>
        <v>0.24603087068791457</v>
      </c>
      <c r="I29" s="586"/>
      <c r="J29" s="579"/>
      <c r="L29" s="1451">
        <v>0</v>
      </c>
      <c r="M29" s="1451">
        <v>0</v>
      </c>
      <c r="N29" s="1450">
        <f t="shared" si="4"/>
        <v>0</v>
      </c>
      <c r="O29" s="518" t="str">
        <f t="shared" si="7"/>
        <v>N/A</v>
      </c>
    </row>
    <row r="30" spans="1:15" ht="23.25" customHeight="1" x14ac:dyDescent="0.2">
      <c r="A30" s="587" t="str">
        <f>'PR Expenditure_7A'!A31</f>
        <v>Prevention programs for MSM and TGs</v>
      </c>
      <c r="B30" s="667" t="str">
        <f>'PR Expenditure_7A'!B31</f>
        <v>Diagnosis and treatment of viral hepatitis as part of programs for MSM and TGs</v>
      </c>
      <c r="C30" s="1464">
        <f>'PR Expenditure_7A'!C31</f>
        <v>2635</v>
      </c>
      <c r="D30" s="1448"/>
      <c r="E30" s="1464">
        <f>'PR Expenditure_7A'!D31</f>
        <v>6314.5558246738028</v>
      </c>
      <c r="F30" s="1449"/>
      <c r="G30" s="1464">
        <f t="shared" si="5"/>
        <v>-3679.5558246738028</v>
      </c>
      <c r="H30" s="518">
        <f t="shared" si="6"/>
        <v>2.396415872741481</v>
      </c>
      <c r="I30" s="586"/>
      <c r="J30" s="579"/>
      <c r="L30" s="1451">
        <v>0</v>
      </c>
      <c r="M30" s="1451">
        <v>0</v>
      </c>
      <c r="N30" s="1450">
        <f t="shared" si="4"/>
        <v>0</v>
      </c>
      <c r="O30" s="518" t="str">
        <f t="shared" si="7"/>
        <v>N/A</v>
      </c>
    </row>
    <row r="31" spans="1:15" ht="23.25" customHeight="1" x14ac:dyDescent="0.2">
      <c r="A31" s="587" t="str">
        <f>'PR Expenditure_7A'!A32</f>
        <v>Prevention programs for MSM and TGs</v>
      </c>
      <c r="B31" s="667" t="str">
        <f>'PR Expenditure_7A'!B32</f>
        <v>Other interventions for MSM and TGs - Please specify</v>
      </c>
      <c r="C31" s="1464">
        <f>'PR Expenditure_7A'!C32</f>
        <v>30702.648357324299</v>
      </c>
      <c r="D31" s="1448"/>
      <c r="E31" s="1464">
        <f>'PR Expenditure_7A'!D32</f>
        <v>1080.3007281988262</v>
      </c>
      <c r="F31" s="1449"/>
      <c r="G31" s="1464">
        <f t="shared" si="5"/>
        <v>29622.347629125474</v>
      </c>
      <c r="H31" s="518">
        <f t="shared" si="6"/>
        <v>3.5185913463426491E-2</v>
      </c>
      <c r="I31" s="586"/>
      <c r="J31" s="579"/>
      <c r="L31" s="1451">
        <v>0</v>
      </c>
      <c r="M31" s="1451">
        <v>0</v>
      </c>
      <c r="N31" s="1450">
        <f t="shared" si="4"/>
        <v>0</v>
      </c>
      <c r="O31" s="518" t="str">
        <f t="shared" si="7"/>
        <v>N/A</v>
      </c>
    </row>
    <row r="32" spans="1:15" ht="23.25" customHeight="1" x14ac:dyDescent="0.2">
      <c r="A32" s="587" t="str">
        <f>'PR Expenditure_7A'!A33</f>
        <v>Prevention programs for sex workers and their clients</v>
      </c>
      <c r="B32" s="667" t="str">
        <f>'PR Expenditure_7A'!B33</f>
        <v>Behavioral change as part of programs for sex workers and their clients</v>
      </c>
      <c r="C32" s="1464">
        <f>'PR Expenditure_7A'!C33</f>
        <v>97381.333321591868</v>
      </c>
      <c r="D32" s="1448"/>
      <c r="E32" s="1464">
        <f>'PR Expenditure_7A'!D33</f>
        <v>57961.119846665235</v>
      </c>
      <c r="F32" s="1449"/>
      <c r="G32" s="1464">
        <f t="shared" si="5"/>
        <v>39420.213474926633</v>
      </c>
      <c r="H32" s="518">
        <f t="shared" si="6"/>
        <v>0.59519743537762604</v>
      </c>
      <c r="I32" s="586"/>
      <c r="J32" s="579"/>
      <c r="L32" s="1451">
        <v>0</v>
      </c>
      <c r="M32" s="1451">
        <v>0</v>
      </c>
      <c r="N32" s="1450">
        <f t="shared" si="4"/>
        <v>0</v>
      </c>
      <c r="O32" s="518" t="str">
        <f t="shared" si="7"/>
        <v>N/A</v>
      </c>
    </row>
    <row r="33" spans="1:15" ht="23.25" customHeight="1" x14ac:dyDescent="0.2">
      <c r="A33" s="587" t="str">
        <f>'PR Expenditure_7A'!A34</f>
        <v>Prevention programs for sex workers and their clients</v>
      </c>
      <c r="B33" s="667" t="str">
        <f>'PR Expenditure_7A'!B34</f>
        <v>Condoms as part of programs for sex workers and their clients</v>
      </c>
      <c r="C33" s="1464">
        <f>'PR Expenditure_7A'!C34</f>
        <v>23397.27</v>
      </c>
      <c r="D33" s="1448"/>
      <c r="E33" s="1464">
        <f>'PR Expenditure_7A'!D34</f>
        <v>0</v>
      </c>
      <c r="F33" s="1449"/>
      <c r="G33" s="1464">
        <f t="shared" si="5"/>
        <v>23397.27</v>
      </c>
      <c r="H33" s="518">
        <f t="shared" si="6"/>
        <v>0</v>
      </c>
      <c r="I33" s="586"/>
      <c r="J33" s="579"/>
      <c r="L33" s="1451">
        <v>0</v>
      </c>
      <c r="M33" s="1451">
        <v>0</v>
      </c>
      <c r="N33" s="1450">
        <f t="shared" si="4"/>
        <v>0</v>
      </c>
      <c r="O33" s="518" t="str">
        <f t="shared" si="7"/>
        <v>N/A</v>
      </c>
    </row>
    <row r="34" spans="1:15" ht="23.25" customHeight="1" x14ac:dyDescent="0.2">
      <c r="A34" s="587" t="str">
        <f>'PR Expenditure_7A'!A35</f>
        <v>Prevention programs for sex workers and their clients</v>
      </c>
      <c r="B34" s="667" t="str">
        <f>'PR Expenditure_7A'!B35</f>
        <v>HIV testing and counseling as part of programs for sex workers and their clients</v>
      </c>
      <c r="C34" s="1464">
        <f>'PR Expenditure_7A'!C35</f>
        <v>37031.494384419981</v>
      </c>
      <c r="D34" s="1448"/>
      <c r="E34" s="1464">
        <f>'PR Expenditure_7A'!D35</f>
        <v>51523.74974473576</v>
      </c>
      <c r="F34" s="1449"/>
      <c r="G34" s="1464">
        <f t="shared" si="5"/>
        <v>-14492.255360315779</v>
      </c>
      <c r="H34" s="518">
        <f t="shared" si="6"/>
        <v>1.3913494608095809</v>
      </c>
      <c r="I34" s="586"/>
      <c r="J34" s="579"/>
      <c r="L34" s="1451">
        <v>0</v>
      </c>
      <c r="M34" s="1451">
        <v>0</v>
      </c>
      <c r="N34" s="1450">
        <f t="shared" si="4"/>
        <v>0</v>
      </c>
      <c r="O34" s="518" t="str">
        <f t="shared" si="7"/>
        <v>N/A</v>
      </c>
    </row>
    <row r="35" spans="1:15" ht="23.25" customHeight="1" x14ac:dyDescent="0.2">
      <c r="A35" s="587" t="str">
        <f>'PR Expenditure_7A'!A36</f>
        <v>Prevention programs for sex workers and their clients</v>
      </c>
      <c r="B35" s="667" t="str">
        <f>'PR Expenditure_7A'!B36</f>
        <v>Diagnosis and treatment of STIs (sex workers and their clients)</v>
      </c>
      <c r="C35" s="1464">
        <f>'PR Expenditure_7A'!C36</f>
        <v>70822.659500396912</v>
      </c>
      <c r="D35" s="1448"/>
      <c r="E35" s="1464">
        <f>'PR Expenditure_7A'!D36</f>
        <v>27893.391629493686</v>
      </c>
      <c r="F35" s="1465"/>
      <c r="G35" s="1464">
        <f t="shared" si="5"/>
        <v>42929.267870903226</v>
      </c>
      <c r="H35" s="518">
        <f t="shared" si="6"/>
        <v>0.39384840708131502</v>
      </c>
      <c r="I35" s="586"/>
      <c r="J35" s="579"/>
      <c r="L35" s="1451">
        <v>0</v>
      </c>
      <c r="M35" s="1451">
        <v>0</v>
      </c>
      <c r="N35" s="1450">
        <f t="shared" si="4"/>
        <v>0</v>
      </c>
      <c r="O35" s="518" t="str">
        <f t="shared" si="7"/>
        <v>N/A</v>
      </c>
    </row>
    <row r="36" spans="1:15" ht="23.25" customHeight="1" x14ac:dyDescent="0.2">
      <c r="A36" s="587" t="str">
        <f>'PR Expenditure_7A'!A37</f>
        <v>Prevention programs for people who inject drugs (PWID) and their partners</v>
      </c>
      <c r="B36" s="667" t="str">
        <f>'PR Expenditure_7A'!B37</f>
        <v>Behavioural change as part of programs for PWID and their partners</v>
      </c>
      <c r="C36" s="1464">
        <f>'PR Expenditure_7A'!C37</f>
        <v>603002.57210483507</v>
      </c>
      <c r="D36" s="1448"/>
      <c r="E36" s="1464">
        <f>'PR Expenditure_7A'!D37</f>
        <v>522014.60976276913</v>
      </c>
      <c r="F36" s="1449"/>
      <c r="G36" s="1464">
        <f t="shared" si="5"/>
        <v>80987.962342065934</v>
      </c>
      <c r="H36" s="518">
        <f t="shared" si="6"/>
        <v>0.86569217763139861</v>
      </c>
      <c r="I36" s="586"/>
      <c r="J36" s="579"/>
      <c r="L36" s="1451">
        <v>0</v>
      </c>
      <c r="M36" s="1451">
        <v>0</v>
      </c>
      <c r="N36" s="1450">
        <f t="shared" si="4"/>
        <v>0</v>
      </c>
      <c r="O36" s="518" t="str">
        <f t="shared" si="7"/>
        <v>N/A</v>
      </c>
    </row>
    <row r="37" spans="1:15" ht="23.25" customHeight="1" x14ac:dyDescent="0.2">
      <c r="A37" s="587" t="str">
        <f>'PR Expenditure_7A'!A38</f>
        <v>Prevention programs for people who inject drugs (PWID) and their partners</v>
      </c>
      <c r="B37" s="667" t="str">
        <f>'PR Expenditure_7A'!B38</f>
        <v>Condoms as part of programs for PWID and their partners</v>
      </c>
      <c r="C37" s="1464">
        <f>'PR Expenditure_7A'!C38</f>
        <v>20347.813600000001</v>
      </c>
      <c r="D37" s="1448"/>
      <c r="E37" s="1464">
        <f>'PR Expenditure_7A'!D38</f>
        <v>0</v>
      </c>
      <c r="F37" s="1449"/>
      <c r="G37" s="1464">
        <f t="shared" si="5"/>
        <v>20347.813600000001</v>
      </c>
      <c r="H37" s="518">
        <f t="shared" si="6"/>
        <v>0</v>
      </c>
      <c r="I37" s="586"/>
      <c r="J37" s="579"/>
      <c r="L37" s="1451">
        <v>0</v>
      </c>
      <c r="M37" s="1451">
        <v>0</v>
      </c>
      <c r="N37" s="1450">
        <f t="shared" si="4"/>
        <v>0</v>
      </c>
      <c r="O37" s="518" t="str">
        <f t="shared" si="7"/>
        <v>N/A</v>
      </c>
    </row>
    <row r="38" spans="1:15" ht="23.25" customHeight="1" x14ac:dyDescent="0.2">
      <c r="A38" s="587" t="str">
        <f>'PR Expenditure_7A'!A39</f>
        <v>Prevention programs for people who inject drugs (PWID) and their partners</v>
      </c>
      <c r="B38" s="667" t="str">
        <f>'PR Expenditure_7A'!B39</f>
        <v>HIV testing and counseling as part of programs for PWID and their partners</v>
      </c>
      <c r="C38" s="1464">
        <f>'PR Expenditure_7A'!C39</f>
        <v>171147.63416596103</v>
      </c>
      <c r="D38" s="1448"/>
      <c r="E38" s="1464">
        <f>'PR Expenditure_7A'!D39</f>
        <v>90264.858128126391</v>
      </c>
      <c r="F38" s="1449"/>
      <c r="G38" s="1464">
        <f t="shared" si="5"/>
        <v>80882.776037834643</v>
      </c>
      <c r="H38" s="518">
        <f t="shared" si="6"/>
        <v>0.52740932451684952</v>
      </c>
      <c r="I38" s="586"/>
      <c r="J38" s="579"/>
      <c r="L38" s="1451">
        <v>0</v>
      </c>
      <c r="M38" s="1451">
        <v>0</v>
      </c>
      <c r="N38" s="1450">
        <f t="shared" si="4"/>
        <v>0</v>
      </c>
      <c r="O38" s="518" t="str">
        <f t="shared" si="7"/>
        <v>N/A</v>
      </c>
    </row>
    <row r="39" spans="1:15" ht="23.25" customHeight="1" x14ac:dyDescent="0.2">
      <c r="A39" s="587" t="str">
        <f>'PR Expenditure_7A'!A40</f>
        <v>Prevention programs for people who inject drugs (PWID) and their partners</v>
      </c>
      <c r="B39" s="667" t="str">
        <f>'PR Expenditure_7A'!B40</f>
        <v>Diagnosis and treatment of STIs as part of programs for PWID and their partners</v>
      </c>
      <c r="C39" s="1464">
        <f>'PR Expenditure_7A'!C40</f>
        <v>28130.700541913629</v>
      </c>
      <c r="D39" s="1448"/>
      <c r="E39" s="1464">
        <f>'PR Expenditure_7A'!D40</f>
        <v>1885.3695324283558</v>
      </c>
      <c r="F39" s="1449"/>
      <c r="G39" s="1464">
        <f t="shared" si="5"/>
        <v>26245.331009485275</v>
      </c>
      <c r="H39" s="518">
        <f t="shared" si="6"/>
        <v>6.7021776781535522E-2</v>
      </c>
      <c r="I39" s="586"/>
      <c r="J39" s="579"/>
      <c r="L39" s="1451">
        <v>0</v>
      </c>
      <c r="M39" s="1451">
        <v>0</v>
      </c>
      <c r="N39" s="1450">
        <f t="shared" si="4"/>
        <v>0</v>
      </c>
      <c r="O39" s="518" t="str">
        <f t="shared" si="7"/>
        <v>N/A</v>
      </c>
    </row>
    <row r="40" spans="1:15" ht="23.25" customHeight="1" x14ac:dyDescent="0.2">
      <c r="A40" s="587" t="str">
        <f>'PR Expenditure_7A'!A41</f>
        <v>Prevention programs for people who inject drugs (PWID) and their partners</v>
      </c>
      <c r="B40" s="667" t="str">
        <f>'PR Expenditure_7A'!B41</f>
        <v>Needle and Syringe programs as part of programs for PWID and their partners</v>
      </c>
      <c r="C40" s="1464">
        <f>'PR Expenditure_7A'!C41</f>
        <v>140666.71858114487</v>
      </c>
      <c r="D40" s="1448"/>
      <c r="E40" s="1464">
        <f>'PR Expenditure_7A'!D41</f>
        <v>67319.915398821686</v>
      </c>
      <c r="F40" s="1449"/>
      <c r="G40" s="1464">
        <f t="shared" si="5"/>
        <v>73346.803182323187</v>
      </c>
      <c r="H40" s="518">
        <f t="shared" si="6"/>
        <v>0.47857742099804212</v>
      </c>
      <c r="I40" s="586"/>
      <c r="J40" s="579"/>
      <c r="L40" s="1451">
        <v>0</v>
      </c>
      <c r="M40" s="1451">
        <v>0</v>
      </c>
      <c r="N40" s="1450">
        <f t="shared" si="4"/>
        <v>0</v>
      </c>
      <c r="O40" s="518" t="str">
        <f t="shared" si="7"/>
        <v>N/A</v>
      </c>
    </row>
    <row r="41" spans="1:15" ht="23.25" customHeight="1" x14ac:dyDescent="0.2">
      <c r="A41" s="587" t="str">
        <f>'PR Expenditure_7A'!A42</f>
        <v>Prevention programs for people who inject drugs (PWID) and their partners</v>
      </c>
      <c r="B41" s="667" t="str">
        <f>'PR Expenditure_7A'!B42</f>
        <v>OST and other drug dependence treatment (PWIDs and their partners)</v>
      </c>
      <c r="C41" s="1464">
        <f>'PR Expenditure_7A'!C42</f>
        <v>407455.43566631881</v>
      </c>
      <c r="D41" s="1448"/>
      <c r="E41" s="1464">
        <f>'PR Expenditure_7A'!D42</f>
        <v>307861.31157584162</v>
      </c>
      <c r="F41" s="1449"/>
      <c r="G41" s="1464">
        <f t="shared" si="5"/>
        <v>99594.124090477184</v>
      </c>
      <c r="H41" s="518">
        <f t="shared" si="6"/>
        <v>0.75557051060661584</v>
      </c>
      <c r="I41" s="586"/>
      <c r="J41" s="579"/>
      <c r="L41" s="1451">
        <v>0</v>
      </c>
      <c r="M41" s="1451">
        <v>0</v>
      </c>
      <c r="N41" s="1450">
        <f t="shared" si="4"/>
        <v>0</v>
      </c>
      <c r="O41" s="518" t="str">
        <f t="shared" si="7"/>
        <v>N/A</v>
      </c>
    </row>
    <row r="42" spans="1:15" ht="23.25" customHeight="1" x14ac:dyDescent="0.2">
      <c r="A42" s="587" t="str">
        <f>'PR Expenditure_7A'!A43</f>
        <v>Prevention programs for people who inject drugs (PWID) and their partners</v>
      </c>
      <c r="B42" s="667" t="str">
        <f>'PR Expenditure_7A'!B43</f>
        <v>Diagnosis and treatment of viral hepatitis (PWIDs and their partners)</v>
      </c>
      <c r="C42" s="1464">
        <f>'PR Expenditure_7A'!C43</f>
        <v>14748.782310529059</v>
      </c>
      <c r="D42" s="1448"/>
      <c r="E42" s="1464">
        <f>'PR Expenditure_7A'!D43</f>
        <v>25108.086181972882</v>
      </c>
      <c r="F42" s="1449"/>
      <c r="G42" s="1464">
        <f t="shared" si="5"/>
        <v>-10359.303871443823</v>
      </c>
      <c r="H42" s="518">
        <f t="shared" si="6"/>
        <v>1.702383671636972</v>
      </c>
      <c r="I42" s="586"/>
      <c r="J42" s="579"/>
      <c r="L42" s="1451">
        <v>0</v>
      </c>
      <c r="M42" s="1451">
        <v>0</v>
      </c>
      <c r="N42" s="1450">
        <f t="shared" si="4"/>
        <v>0</v>
      </c>
      <c r="O42" s="518" t="str">
        <f t="shared" si="7"/>
        <v>N/A</v>
      </c>
    </row>
    <row r="43" spans="1:15" ht="23.25" customHeight="1" x14ac:dyDescent="0.2">
      <c r="A43" s="587" t="str">
        <f>'PR Expenditure_7A'!A44</f>
        <v>Prevention programs for people who inject drugs (PWID) and their partners</v>
      </c>
      <c r="B43" s="667" t="str">
        <f>'PR Expenditure_7A'!B44</f>
        <v>Other interventions for IDUs and their partners - Please specify</v>
      </c>
      <c r="C43" s="1464">
        <f>'PR Expenditure_7A'!C44</f>
        <v>3175.2751905165114</v>
      </c>
      <c r="D43" s="1448"/>
      <c r="E43" s="1464">
        <f>'PR Expenditure_7A'!D44</f>
        <v>0</v>
      </c>
      <c r="F43" s="1449"/>
      <c r="G43" s="1464">
        <f t="shared" si="5"/>
        <v>3175.2751905165114</v>
      </c>
      <c r="H43" s="518">
        <f t="shared" si="6"/>
        <v>0</v>
      </c>
      <c r="I43" s="586"/>
      <c r="J43" s="579"/>
      <c r="L43" s="1451">
        <v>0</v>
      </c>
      <c r="M43" s="1451">
        <v>0</v>
      </c>
      <c r="N43" s="1450">
        <f t="shared" si="4"/>
        <v>0</v>
      </c>
      <c r="O43" s="518" t="str">
        <f t="shared" si="7"/>
        <v>N/A</v>
      </c>
    </row>
    <row r="44" spans="1:15" ht="23.25" customHeight="1" x14ac:dyDescent="0.2">
      <c r="A44" s="587" t="str">
        <f>'PR Expenditure_7A'!A45</f>
        <v>Prevention programs for other vulnerable populations (please specify)</v>
      </c>
      <c r="B44" s="667" t="str">
        <f>'PR Expenditure_7A'!B45</f>
        <v>Behavioral change as part of programs for other vulnerable populations</v>
      </c>
      <c r="C44" s="1464">
        <f>'PR Expenditure_7A'!C45</f>
        <v>5348.6028789161728</v>
      </c>
      <c r="D44" s="1448"/>
      <c r="E44" s="1464">
        <f>'PR Expenditure_7A'!D45</f>
        <v>4512.8440914461908</v>
      </c>
      <c r="F44" s="1449"/>
      <c r="G44" s="1464">
        <f t="shared" si="5"/>
        <v>835.75878746998205</v>
      </c>
      <c r="H44" s="518">
        <f t="shared" si="6"/>
        <v>0.84374259850839062</v>
      </c>
      <c r="I44" s="586"/>
      <c r="J44" s="579"/>
      <c r="L44" s="1451">
        <v>0</v>
      </c>
      <c r="M44" s="1451">
        <v>0</v>
      </c>
      <c r="N44" s="1450">
        <f t="shared" si="4"/>
        <v>0</v>
      </c>
      <c r="O44" s="518" t="str">
        <f t="shared" si="7"/>
        <v>N/A</v>
      </c>
    </row>
    <row r="45" spans="1:15" ht="23.25" customHeight="1" x14ac:dyDescent="0.2">
      <c r="A45" s="587" t="str">
        <f>'PR Expenditure_7A'!A46</f>
        <v>Prevention programs for other vulnerable populations (please specify)</v>
      </c>
      <c r="B45" s="667" t="str">
        <f>'PR Expenditure_7A'!B46</f>
        <v>Condoms as part of programs for other vulnerable populations</v>
      </c>
      <c r="C45" s="1464">
        <f>'PR Expenditure_7A'!C46</f>
        <v>15181.499999999998</v>
      </c>
      <c r="D45" s="1448"/>
      <c r="E45" s="1464">
        <f>'PR Expenditure_7A'!D46</f>
        <v>0</v>
      </c>
      <c r="F45" s="1449"/>
      <c r="G45" s="1464">
        <f t="shared" si="5"/>
        <v>15181.499999999998</v>
      </c>
      <c r="H45" s="518">
        <f t="shared" si="6"/>
        <v>0</v>
      </c>
      <c r="I45" s="586"/>
      <c r="J45" s="579"/>
      <c r="L45" s="1451">
        <v>0</v>
      </c>
      <c r="M45" s="1451">
        <v>0</v>
      </c>
      <c r="N45" s="1450">
        <f t="shared" si="4"/>
        <v>0</v>
      </c>
      <c r="O45" s="518" t="str">
        <f t="shared" si="7"/>
        <v>N/A</v>
      </c>
    </row>
    <row r="46" spans="1:15" ht="23.25" customHeight="1" x14ac:dyDescent="0.2">
      <c r="A46" s="587" t="str">
        <f>'PR Expenditure_7A'!A47</f>
        <v>Prevention programs for other vulnerable populations (please specify)</v>
      </c>
      <c r="B46" s="667" t="str">
        <f>'PR Expenditure_7A'!B47</f>
        <v>HIV testing and counseling as part of programs for other vulnerable populations</v>
      </c>
      <c r="C46" s="1464">
        <f>'PR Expenditure_7A'!C47</f>
        <v>35185.308036801413</v>
      </c>
      <c r="D46" s="1448"/>
      <c r="E46" s="1464">
        <f>'PR Expenditure_7A'!D47</f>
        <v>23374.740422438626</v>
      </c>
      <c r="F46" s="1449"/>
      <c r="G46" s="1464">
        <f t="shared" si="5"/>
        <v>11810.567614362786</v>
      </c>
      <c r="H46" s="518">
        <f t="shared" si="6"/>
        <v>0.66433240823102235</v>
      </c>
      <c r="I46" s="586"/>
      <c r="J46" s="579"/>
      <c r="L46" s="1451">
        <v>0</v>
      </c>
      <c r="M46" s="1451">
        <v>0</v>
      </c>
      <c r="N46" s="1450">
        <f t="shared" si="4"/>
        <v>0</v>
      </c>
      <c r="O46" s="518" t="str">
        <f t="shared" si="7"/>
        <v>N/A</v>
      </c>
    </row>
    <row r="47" spans="1:15" ht="23.25" customHeight="1" x14ac:dyDescent="0.2">
      <c r="A47" s="587" t="str">
        <f>'PR Expenditure_7A'!A48</f>
        <v>Treatment, care and support</v>
      </c>
      <c r="B47" s="667" t="str">
        <f>'PR Expenditure_7A'!B48</f>
        <v>Pre-ART care</v>
      </c>
      <c r="C47" s="1464">
        <f>'PR Expenditure_7A'!C48</f>
        <v>147773.07054672737</v>
      </c>
      <c r="D47" s="1448"/>
      <c r="E47" s="1464">
        <f>'PR Expenditure_7A'!D48</f>
        <v>2491.388955486294</v>
      </c>
      <c r="F47" s="1449"/>
      <c r="G47" s="1464">
        <f t="shared" si="5"/>
        <v>145281.68159124107</v>
      </c>
      <c r="H47" s="518">
        <f t="shared" si="6"/>
        <v>1.6859560042088259E-2</v>
      </c>
      <c r="I47" s="586"/>
      <c r="J47" s="579"/>
      <c r="L47" s="1451">
        <v>0</v>
      </c>
      <c r="M47" s="1451">
        <v>0</v>
      </c>
      <c r="N47" s="1450">
        <f t="shared" si="4"/>
        <v>0</v>
      </c>
      <c r="O47" s="518" t="str">
        <f t="shared" si="7"/>
        <v>N/A</v>
      </c>
    </row>
    <row r="48" spans="1:15" ht="23.25" customHeight="1" x14ac:dyDescent="0.2">
      <c r="A48" s="587" t="str">
        <f>'PR Expenditure_7A'!A49</f>
        <v>Treatment, care and support</v>
      </c>
      <c r="B48" s="667" t="str">
        <f>'PR Expenditure_7A'!B49</f>
        <v>Antiretroviral Therapy (ART)</v>
      </c>
      <c r="C48" s="1464">
        <f>'PR Expenditure_7A'!C49</f>
        <v>895213.15035563079</v>
      </c>
      <c r="D48" s="1448"/>
      <c r="E48" s="1464">
        <f>'PR Expenditure_7A'!D49</f>
        <v>633025.30944955349</v>
      </c>
      <c r="F48" s="1449"/>
      <c r="G48" s="1464">
        <f t="shared" si="5"/>
        <v>262187.8409060773</v>
      </c>
      <c r="H48" s="518">
        <f t="shared" si="6"/>
        <v>0.70712244251336009</v>
      </c>
      <c r="I48" s="586"/>
      <c r="J48" s="579"/>
      <c r="L48" s="1451">
        <v>0</v>
      </c>
      <c r="M48" s="1451">
        <v>0</v>
      </c>
      <c r="N48" s="1450">
        <f t="shared" si="4"/>
        <v>0</v>
      </c>
      <c r="O48" s="518" t="str">
        <f t="shared" si="7"/>
        <v>N/A</v>
      </c>
    </row>
    <row r="49" spans="1:15" ht="23.25" customHeight="1" x14ac:dyDescent="0.2">
      <c r="A49" s="587" t="str">
        <f>'PR Expenditure_7A'!A50</f>
        <v>Treatment, care and support</v>
      </c>
      <c r="B49" s="667" t="str">
        <f>'PR Expenditure_7A'!B50</f>
        <v>Treatment monitoring</v>
      </c>
      <c r="C49" s="1464">
        <f>'PR Expenditure_7A'!C50</f>
        <v>685858.06993226078</v>
      </c>
      <c r="D49" s="1448"/>
      <c r="E49" s="1464">
        <f>'PR Expenditure_7A'!D50</f>
        <v>27483.993364268044</v>
      </c>
      <c r="F49" s="1449"/>
      <c r="G49" s="1464">
        <f t="shared" si="5"/>
        <v>658374.07656799268</v>
      </c>
      <c r="H49" s="518">
        <f t="shared" si="6"/>
        <v>4.0072421057876478E-2</v>
      </c>
      <c r="I49" s="586"/>
      <c r="J49" s="579"/>
      <c r="L49" s="1451">
        <v>0</v>
      </c>
      <c r="M49" s="1451">
        <v>0</v>
      </c>
      <c r="N49" s="1450">
        <f t="shared" si="4"/>
        <v>0</v>
      </c>
      <c r="O49" s="518" t="str">
        <f t="shared" si="7"/>
        <v>N/A</v>
      </c>
    </row>
    <row r="50" spans="1:15" ht="23.25" customHeight="1" x14ac:dyDescent="0.2">
      <c r="A50" s="587" t="str">
        <f>'PR Expenditure_7A'!A51</f>
        <v>Treatment, care and support</v>
      </c>
      <c r="B50" s="667" t="str">
        <f>'PR Expenditure_7A'!B51</f>
        <v>Treatment adherence</v>
      </c>
      <c r="C50" s="1464">
        <f>'PR Expenditure_7A'!C51</f>
        <v>219511.04995766297</v>
      </c>
      <c r="D50" s="1448"/>
      <c r="E50" s="1464">
        <f>'PR Expenditure_7A'!D51</f>
        <v>190949.47139196223</v>
      </c>
      <c r="F50" s="1449"/>
      <c r="G50" s="1464">
        <f t="shared" si="5"/>
        <v>28561.578565700736</v>
      </c>
      <c r="H50" s="518">
        <f t="shared" si="6"/>
        <v>0.86988546330032401</v>
      </c>
      <c r="I50" s="586"/>
      <c r="J50" s="579"/>
      <c r="L50" s="1451">
        <v>0</v>
      </c>
      <c r="M50" s="1451">
        <v>0</v>
      </c>
      <c r="N50" s="1450">
        <f t="shared" si="4"/>
        <v>0</v>
      </c>
      <c r="O50" s="518" t="str">
        <f t="shared" si="7"/>
        <v>N/A</v>
      </c>
    </row>
    <row r="51" spans="1:15" ht="23.25" customHeight="1" x14ac:dyDescent="0.2">
      <c r="A51" s="587" t="str">
        <f>'PR Expenditure_7A'!A52</f>
        <v>Treatment, care and support</v>
      </c>
      <c r="B51" s="667" t="str">
        <f>'PR Expenditure_7A'!B52</f>
        <v>Counseling and psycho-social support</v>
      </c>
      <c r="C51" s="1464">
        <f>'PR Expenditure_7A'!C52</f>
        <v>70668.0584250635</v>
      </c>
      <c r="D51" s="1448"/>
      <c r="E51" s="1464">
        <f>'PR Expenditure_7A'!D52</f>
        <v>62632.778176257649</v>
      </c>
      <c r="F51" s="1449"/>
      <c r="G51" s="1464">
        <f t="shared" si="5"/>
        <v>8035.2802488058514</v>
      </c>
      <c r="H51" s="518">
        <f t="shared" si="6"/>
        <v>0.88629544340281441</v>
      </c>
      <c r="I51" s="586"/>
      <c r="J51" s="579"/>
      <c r="L51" s="1451">
        <v>0</v>
      </c>
      <c r="M51" s="1451">
        <v>0</v>
      </c>
      <c r="N51" s="1450">
        <f t="shared" si="4"/>
        <v>0</v>
      </c>
      <c r="O51" s="518" t="str">
        <f t="shared" si="7"/>
        <v>N/A</v>
      </c>
    </row>
    <row r="52" spans="1:15" ht="23.25" customHeight="1" x14ac:dyDescent="0.2">
      <c r="A52" s="587" t="str">
        <f>'PR Expenditure_7A'!A53</f>
        <v>Treatment, care and support</v>
      </c>
      <c r="B52" s="667" t="str">
        <f>'PR Expenditure_7A'!B53</f>
        <v>Out-patient care</v>
      </c>
      <c r="C52" s="1464">
        <f>'PR Expenditure_7A'!C53</f>
        <v>26243.983911939034</v>
      </c>
      <c r="D52" s="1448"/>
      <c r="E52" s="1464">
        <f>'PR Expenditure_7A'!D53</f>
        <v>26412.335939751698</v>
      </c>
      <c r="F52" s="1449"/>
      <c r="G52" s="1464">
        <f t="shared" si="5"/>
        <v>-168.35202781266344</v>
      </c>
      <c r="H52" s="518">
        <f t="shared" si="6"/>
        <v>1.0064148807733446</v>
      </c>
      <c r="I52" s="586"/>
      <c r="J52" s="579"/>
      <c r="L52" s="1451">
        <v>0</v>
      </c>
      <c r="M52" s="1451">
        <v>0</v>
      </c>
      <c r="N52" s="1450">
        <f t="shared" si="4"/>
        <v>0</v>
      </c>
      <c r="O52" s="518" t="str">
        <f t="shared" si="7"/>
        <v>N/A</v>
      </c>
    </row>
    <row r="53" spans="1:15" ht="23.25" customHeight="1" x14ac:dyDescent="0.2">
      <c r="A53" s="587" t="str">
        <f>'PR Expenditure_7A'!A54</f>
        <v>Treatment, care and support</v>
      </c>
      <c r="B53" s="667" t="str">
        <f>'PR Expenditure_7A'!B54</f>
        <v>Other interventions for treatment - Please specify</v>
      </c>
      <c r="C53" s="1464">
        <f>'PR Expenditure_7A'!C54</f>
        <v>41116.638441998308</v>
      </c>
      <c r="D53" s="1448"/>
      <c r="E53" s="1464">
        <f>'PR Expenditure_7A'!D54</f>
        <v>0</v>
      </c>
      <c r="F53" s="1449"/>
      <c r="G53" s="1464">
        <f t="shared" si="5"/>
        <v>41116.638441998308</v>
      </c>
      <c r="H53" s="518">
        <f t="shared" si="6"/>
        <v>0</v>
      </c>
      <c r="I53" s="586"/>
      <c r="J53" s="579"/>
      <c r="L53" s="1451">
        <v>0</v>
      </c>
      <c r="M53" s="1451">
        <v>0</v>
      </c>
      <c r="N53" s="1450">
        <f t="shared" si="4"/>
        <v>0</v>
      </c>
      <c r="O53" s="518" t="str">
        <f t="shared" si="7"/>
        <v>N/A</v>
      </c>
    </row>
    <row r="54" spans="1:15" ht="23.25" customHeight="1" x14ac:dyDescent="0.2">
      <c r="A54" s="587" t="str">
        <f>'PR Expenditure_7A'!A55</f>
        <v>Removing legal barriers to access</v>
      </c>
      <c r="B54" s="667" t="str">
        <f>'PR Expenditure_7A'!B55</f>
        <v>Legal and policy environment assessment and law reform</v>
      </c>
      <c r="C54" s="1464">
        <f>'PR Expenditure_7A'!C55</f>
        <v>9901.7781541066888</v>
      </c>
      <c r="D54" s="1448"/>
      <c r="E54" s="1464">
        <f>'PR Expenditure_7A'!D55</f>
        <v>5394.1133320336885</v>
      </c>
      <c r="F54" s="1449"/>
      <c r="G54" s="1464">
        <f t="shared" si="5"/>
        <v>4507.6648220730003</v>
      </c>
      <c r="H54" s="518">
        <f t="shared" si="6"/>
        <v>0.54476208697894535</v>
      </c>
      <c r="I54" s="586"/>
      <c r="J54" s="579"/>
      <c r="L54" s="1451">
        <v>0</v>
      </c>
      <c r="M54" s="1451">
        <v>0</v>
      </c>
      <c r="N54" s="1450">
        <f t="shared" si="4"/>
        <v>0</v>
      </c>
      <c r="O54" s="518" t="str">
        <f t="shared" si="7"/>
        <v>N/A</v>
      </c>
    </row>
    <row r="55" spans="1:15" ht="23.25" customHeight="1" x14ac:dyDescent="0.2">
      <c r="A55" s="587" t="str">
        <f>'PR Expenditure_7A'!A56</f>
        <v>Removing legal barriers to access</v>
      </c>
      <c r="B55" s="667" t="str">
        <f>'PR Expenditure_7A'!B56</f>
        <v>Training on rights for officials, health workers and police</v>
      </c>
      <c r="C55" s="1464">
        <f>'PR Expenditure_7A'!C56</f>
        <v>23675.96867061812</v>
      </c>
      <c r="D55" s="1448"/>
      <c r="E55" s="1464">
        <f>'PR Expenditure_7A'!D56</f>
        <v>13508.532694770174</v>
      </c>
      <c r="F55" s="1449"/>
      <c r="G55" s="1464">
        <f t="shared" si="5"/>
        <v>10167.435975847946</v>
      </c>
      <c r="H55" s="518">
        <f t="shared" si="6"/>
        <v>0.57055881779123419</v>
      </c>
      <c r="I55" s="586"/>
      <c r="J55" s="579"/>
      <c r="L55" s="1451">
        <v>0</v>
      </c>
      <c r="M55" s="1451">
        <v>0</v>
      </c>
      <c r="N55" s="1450">
        <f t="shared" si="4"/>
        <v>0</v>
      </c>
      <c r="O55" s="518" t="str">
        <f t="shared" si="7"/>
        <v>N/A</v>
      </c>
    </row>
    <row r="56" spans="1:15" ht="23.25" customHeight="1" x14ac:dyDescent="0.2">
      <c r="A56" s="587" t="str">
        <f>'PR Expenditure_7A'!A57</f>
        <v>Removing legal barriers to access</v>
      </c>
      <c r="B56" s="667" t="str">
        <f>'PR Expenditure_7A'!B57</f>
        <v>Community-based monitoring of legal rights</v>
      </c>
      <c r="C56" s="1464">
        <f>'PR Expenditure_7A'!C57</f>
        <v>16945.300592718035</v>
      </c>
      <c r="D56" s="1448"/>
      <c r="E56" s="1464">
        <f>'PR Expenditure_7A'!D57</f>
        <v>12557.116938529925</v>
      </c>
      <c r="F56" s="1449"/>
      <c r="G56" s="1464">
        <f t="shared" si="5"/>
        <v>4388.1836541881094</v>
      </c>
      <c r="H56" s="518">
        <f t="shared" si="6"/>
        <v>0.74103831146708254</v>
      </c>
      <c r="I56" s="586"/>
      <c r="J56" s="579"/>
      <c r="L56" s="1451">
        <v>0</v>
      </c>
      <c r="M56" s="1451">
        <v>0</v>
      </c>
      <c r="N56" s="1450">
        <f t="shared" si="4"/>
        <v>0</v>
      </c>
      <c r="O56" s="518" t="str">
        <f t="shared" si="7"/>
        <v>N/A</v>
      </c>
    </row>
    <row r="57" spans="1:15" ht="23.25" customHeight="1" x14ac:dyDescent="0.2">
      <c r="A57" s="587" t="str">
        <f>'PR Expenditure_7A'!A58</f>
        <v>Removing legal barriers to access</v>
      </c>
      <c r="B57" s="667" t="str">
        <f>'PR Expenditure_7A'!B58</f>
        <v>Policy advocacy on legal rights</v>
      </c>
      <c r="C57" s="1464">
        <f>'PR Expenditure_7A'!C58</f>
        <v>58638.402546994068</v>
      </c>
      <c r="D57" s="1448"/>
      <c r="E57" s="1464">
        <f>'PR Expenditure_7A'!D58</f>
        <v>33800.070539687804</v>
      </c>
      <c r="F57" s="1449"/>
      <c r="G57" s="1464">
        <f t="shared" si="5"/>
        <v>24838.332007306264</v>
      </c>
      <c r="H57" s="518">
        <f t="shared" si="6"/>
        <v>0.5764152683490944</v>
      </c>
      <c r="I57" s="586"/>
      <c r="J57" s="579"/>
      <c r="L57" s="1451">
        <v>0</v>
      </c>
      <c r="M57" s="1451">
        <v>0</v>
      </c>
      <c r="N57" s="1450">
        <f t="shared" si="4"/>
        <v>0</v>
      </c>
      <c r="O57" s="518" t="str">
        <f t="shared" si="7"/>
        <v>N/A</v>
      </c>
    </row>
    <row r="58" spans="1:15" ht="23.25" customHeight="1" x14ac:dyDescent="0.2">
      <c r="A58" s="587" t="str">
        <f>'PR Expenditure_7A'!A59</f>
        <v>HSS - Health information systems and M&amp;E</v>
      </c>
      <c r="B58" s="667" t="str">
        <f>'PR Expenditure_7A'!B59</f>
        <v>Analysis, review and transparency</v>
      </c>
      <c r="C58" s="1464">
        <f>'PR Expenditure_7A'!C59</f>
        <v>12701.100762066042</v>
      </c>
      <c r="D58" s="1448"/>
      <c r="E58" s="1464">
        <f>'PR Expenditure_7A'!D59</f>
        <v>7224.1472345015582</v>
      </c>
      <c r="F58" s="1449"/>
      <c r="G58" s="1464">
        <f t="shared" si="5"/>
        <v>5476.9535275644839</v>
      </c>
      <c r="H58" s="518">
        <f t="shared" si="6"/>
        <v>0.56878119226308954</v>
      </c>
      <c r="I58" s="586"/>
      <c r="J58" s="579"/>
      <c r="L58" s="1451">
        <v>0</v>
      </c>
      <c r="M58" s="1451">
        <v>0</v>
      </c>
      <c r="N58" s="1450">
        <f t="shared" si="4"/>
        <v>0</v>
      </c>
      <c r="O58" s="518" t="str">
        <f t="shared" si="7"/>
        <v>N/A</v>
      </c>
    </row>
    <row r="59" spans="1:15" ht="23.25" customHeight="1" x14ac:dyDescent="0.2">
      <c r="A59" s="587" t="str">
        <f>'PR Expenditure_7A'!A60</f>
        <v>HSS - Health information systems and M&amp;E</v>
      </c>
      <c r="B59" s="667" t="str">
        <f>'PR Expenditure_7A'!B60</f>
        <v>Surveys</v>
      </c>
      <c r="C59" s="1464">
        <f>'PR Expenditure_7A'!C60</f>
        <v>146691.76730906012</v>
      </c>
      <c r="D59" s="1448"/>
      <c r="E59" s="1464">
        <f>'PR Expenditure_7A'!D60</f>
        <v>39673.202848377536</v>
      </c>
      <c r="F59" s="1449"/>
      <c r="G59" s="1464">
        <f t="shared" si="5"/>
        <v>107018.56446068258</v>
      </c>
      <c r="H59" s="518">
        <f t="shared" si="6"/>
        <v>0.27045282483229854</v>
      </c>
      <c r="I59" s="586"/>
      <c r="J59" s="579"/>
      <c r="L59" s="1451">
        <v>0</v>
      </c>
      <c r="M59" s="1451">
        <v>0</v>
      </c>
      <c r="N59" s="1450">
        <f t="shared" si="4"/>
        <v>0</v>
      </c>
      <c r="O59" s="518" t="str">
        <f t="shared" si="7"/>
        <v>N/A</v>
      </c>
    </row>
    <row r="60" spans="1:15" ht="23.25" customHeight="1" x14ac:dyDescent="0.2">
      <c r="A60" s="587" t="str">
        <f>'PR Expenditure_7A'!A61</f>
        <v>HSS - Health information systems and M&amp;E</v>
      </c>
      <c r="B60" s="667" t="str">
        <f>'PR Expenditure_7A'!B61</f>
        <v>Other</v>
      </c>
      <c r="C60" s="1464">
        <f>'PR Expenditure_7A'!C61</f>
        <v>43234.546994072814</v>
      </c>
      <c r="D60" s="1448"/>
      <c r="E60" s="1464">
        <f>'PR Expenditure_7A'!D61</f>
        <v>6643.3271530883039</v>
      </c>
      <c r="F60" s="1449"/>
      <c r="G60" s="1464">
        <f t="shared" si="5"/>
        <v>36591.219840984508</v>
      </c>
      <c r="H60" s="518">
        <f t="shared" si="6"/>
        <v>0.15365784112411454</v>
      </c>
      <c r="I60" s="586"/>
      <c r="J60" s="579"/>
      <c r="L60" s="1451">
        <v>0</v>
      </c>
      <c r="M60" s="1451">
        <v>0</v>
      </c>
      <c r="N60" s="1450">
        <f t="shared" si="4"/>
        <v>0</v>
      </c>
      <c r="O60" s="518" t="str">
        <f t="shared" si="7"/>
        <v>N/A</v>
      </c>
    </row>
    <row r="61" spans="1:15" ht="23.25" customHeight="1" x14ac:dyDescent="0.2">
      <c r="A61" s="587" t="str">
        <f>'PR Expenditure_7A'!A62</f>
        <v>Program management</v>
      </c>
      <c r="B61" s="667" t="str">
        <f>'PR Expenditure_7A'!B62</f>
        <v>Grant management</v>
      </c>
      <c r="C61" s="1464">
        <f>'PR Expenditure_7A'!C62</f>
        <v>161492.71803556307</v>
      </c>
      <c r="D61" s="1448"/>
      <c r="E61" s="1464">
        <f>'PR Expenditure_7A'!D62</f>
        <v>145661.80223912472</v>
      </c>
      <c r="F61" s="1449"/>
      <c r="G61" s="1464">
        <f t="shared" si="5"/>
        <v>15830.915796438348</v>
      </c>
      <c r="H61" s="518">
        <f t="shared" si="6"/>
        <v>0.9019713335126841</v>
      </c>
      <c r="I61" s="586"/>
      <c r="J61" s="579"/>
      <c r="L61" s="1451">
        <v>0</v>
      </c>
      <c r="M61" s="1451">
        <v>0</v>
      </c>
      <c r="N61" s="1450">
        <f t="shared" si="4"/>
        <v>0</v>
      </c>
      <c r="O61" s="518" t="str">
        <f t="shared" si="7"/>
        <v>N/A</v>
      </c>
    </row>
    <row r="62" spans="1:15" ht="23.25" hidden="1" customHeight="1" x14ac:dyDescent="0.2">
      <c r="A62" s="587">
        <f>'PR Expenditure_7A'!A63</f>
        <v>0</v>
      </c>
      <c r="B62" s="667">
        <f>'PR Expenditure_7A'!B63</f>
        <v>0</v>
      </c>
      <c r="C62" s="1464">
        <f>'PR Expenditure_7A'!C63</f>
        <v>0</v>
      </c>
      <c r="D62" s="1448"/>
      <c r="E62" s="1464">
        <f>'PR Expenditure_7A'!D63</f>
        <v>0</v>
      </c>
      <c r="F62" s="1449"/>
      <c r="G62" s="1464">
        <f t="shared" si="5"/>
        <v>0</v>
      </c>
      <c r="H62" s="518" t="str">
        <f t="shared" si="6"/>
        <v>N/A</v>
      </c>
      <c r="I62" s="586"/>
      <c r="J62" s="579"/>
      <c r="L62" s="1451">
        <v>0</v>
      </c>
      <c r="M62" s="1451">
        <v>0</v>
      </c>
      <c r="N62" s="1450">
        <f t="shared" si="4"/>
        <v>0</v>
      </c>
      <c r="O62" s="518" t="str">
        <f t="shared" si="7"/>
        <v>N/A</v>
      </c>
    </row>
    <row r="63" spans="1:15" ht="23.25" hidden="1" customHeight="1" x14ac:dyDescent="0.2">
      <c r="A63" s="587">
        <f>'PR Expenditure_7A'!A64</f>
        <v>0</v>
      </c>
      <c r="B63" s="667">
        <f>'PR Expenditure_7A'!B64</f>
        <v>0</v>
      </c>
      <c r="C63" s="1464">
        <f>'PR Expenditure_7A'!C64</f>
        <v>0</v>
      </c>
      <c r="D63" s="1448"/>
      <c r="E63" s="1464">
        <f>'PR Expenditure_7A'!D64</f>
        <v>0</v>
      </c>
      <c r="F63" s="1449"/>
      <c r="G63" s="1464">
        <f t="shared" si="5"/>
        <v>0</v>
      </c>
      <c r="H63" s="518" t="str">
        <f t="shared" si="6"/>
        <v>N/A</v>
      </c>
      <c r="I63" s="586"/>
      <c r="J63" s="579"/>
      <c r="L63" s="1451">
        <v>0</v>
      </c>
      <c r="M63" s="1451">
        <v>0</v>
      </c>
      <c r="N63" s="1450">
        <f t="shared" si="4"/>
        <v>0</v>
      </c>
      <c r="O63" s="518" t="str">
        <f t="shared" si="7"/>
        <v>N/A</v>
      </c>
    </row>
    <row r="64" spans="1:15" ht="23.25" hidden="1" customHeight="1" x14ac:dyDescent="0.2">
      <c r="A64" s="587">
        <f>'PR Expenditure_7A'!A65</f>
        <v>0</v>
      </c>
      <c r="B64" s="667">
        <f>'PR Expenditure_7A'!B65</f>
        <v>0</v>
      </c>
      <c r="C64" s="1464">
        <f>'PR Expenditure_7A'!C65</f>
        <v>0</v>
      </c>
      <c r="D64" s="1448"/>
      <c r="E64" s="1464">
        <f>'PR Expenditure_7A'!D65</f>
        <v>0</v>
      </c>
      <c r="F64" s="1449"/>
      <c r="G64" s="1464">
        <f t="shared" si="5"/>
        <v>0</v>
      </c>
      <c r="H64" s="518" t="str">
        <f t="shared" si="6"/>
        <v>N/A</v>
      </c>
      <c r="I64" s="586"/>
      <c r="J64" s="579"/>
      <c r="L64" s="1451">
        <v>0</v>
      </c>
      <c r="M64" s="1451">
        <v>0</v>
      </c>
      <c r="N64" s="1450">
        <f t="shared" si="4"/>
        <v>0</v>
      </c>
      <c r="O64" s="518" t="str">
        <f t="shared" si="7"/>
        <v>N/A</v>
      </c>
    </row>
    <row r="65" spans="1:15" ht="23.25" hidden="1" customHeight="1" x14ac:dyDescent="0.2">
      <c r="A65" s="587">
        <f>'PR Expenditure_7A'!A66</f>
        <v>0</v>
      </c>
      <c r="B65" s="667">
        <f>'PR Expenditure_7A'!B66</f>
        <v>0</v>
      </c>
      <c r="C65" s="1464">
        <f>'PR Expenditure_7A'!C66</f>
        <v>0</v>
      </c>
      <c r="D65" s="1448"/>
      <c r="E65" s="1464">
        <f>'PR Expenditure_7A'!D66</f>
        <v>0</v>
      </c>
      <c r="F65" s="1449"/>
      <c r="G65" s="1464">
        <f t="shared" si="5"/>
        <v>0</v>
      </c>
      <c r="H65" s="518" t="str">
        <f t="shared" si="6"/>
        <v>N/A</v>
      </c>
      <c r="I65" s="586"/>
      <c r="J65" s="579"/>
      <c r="L65" s="1451">
        <v>0</v>
      </c>
      <c r="M65" s="1451">
        <v>0</v>
      </c>
      <c r="N65" s="1450">
        <f t="shared" si="4"/>
        <v>0</v>
      </c>
      <c r="O65" s="518" t="str">
        <f t="shared" si="7"/>
        <v>N/A</v>
      </c>
    </row>
    <row r="66" spans="1:15" ht="23.25" hidden="1" customHeight="1" x14ac:dyDescent="0.2">
      <c r="A66" s="587">
        <f>'PR Expenditure_7A'!A67</f>
        <v>0</v>
      </c>
      <c r="B66" s="667">
        <f>'PR Expenditure_7A'!B67</f>
        <v>0</v>
      </c>
      <c r="C66" s="1464">
        <f>'PR Expenditure_7A'!C67</f>
        <v>0</v>
      </c>
      <c r="D66" s="1448"/>
      <c r="E66" s="1464">
        <f>'PR Expenditure_7A'!D67</f>
        <v>0</v>
      </c>
      <c r="F66" s="1449"/>
      <c r="G66" s="1464">
        <f t="shared" si="5"/>
        <v>0</v>
      </c>
      <c r="H66" s="518" t="str">
        <f t="shared" si="6"/>
        <v>N/A</v>
      </c>
      <c r="I66" s="586"/>
      <c r="J66" s="579"/>
      <c r="L66" s="1451">
        <v>0</v>
      </c>
      <c r="M66" s="1451">
        <v>0</v>
      </c>
      <c r="N66" s="1450">
        <f t="shared" si="4"/>
        <v>0</v>
      </c>
      <c r="O66" s="518" t="str">
        <f t="shared" si="7"/>
        <v>N/A</v>
      </c>
    </row>
    <row r="67" spans="1:15" ht="23.25" hidden="1" customHeight="1" x14ac:dyDescent="0.2">
      <c r="A67" s="587">
        <f>'PR Expenditure_7A'!A68</f>
        <v>0</v>
      </c>
      <c r="B67" s="667">
        <f>'PR Expenditure_7A'!B68</f>
        <v>0</v>
      </c>
      <c r="C67" s="1464">
        <f>'PR Expenditure_7A'!C68</f>
        <v>0</v>
      </c>
      <c r="D67" s="1448"/>
      <c r="E67" s="1464">
        <f>'PR Expenditure_7A'!D68</f>
        <v>0</v>
      </c>
      <c r="F67" s="1449"/>
      <c r="G67" s="1464">
        <f t="shared" si="5"/>
        <v>0</v>
      </c>
      <c r="H67" s="518" t="str">
        <f t="shared" si="6"/>
        <v>N/A</v>
      </c>
      <c r="I67" s="586"/>
      <c r="J67" s="579"/>
      <c r="L67" s="1451">
        <v>0</v>
      </c>
      <c r="M67" s="1451">
        <v>0</v>
      </c>
      <c r="N67" s="1450">
        <f t="shared" si="4"/>
        <v>0</v>
      </c>
      <c r="O67" s="518" t="str">
        <f t="shared" si="7"/>
        <v>N/A</v>
      </c>
    </row>
    <row r="68" spans="1:15" ht="23.25" hidden="1" customHeight="1" x14ac:dyDescent="0.2">
      <c r="A68" s="587">
        <f>'PR Expenditure_7A'!A69</f>
        <v>0</v>
      </c>
      <c r="B68" s="667">
        <f>'PR Expenditure_7A'!B69</f>
        <v>0</v>
      </c>
      <c r="C68" s="1464">
        <f>'PR Expenditure_7A'!C69</f>
        <v>0</v>
      </c>
      <c r="D68" s="1448"/>
      <c r="E68" s="1464">
        <f>'PR Expenditure_7A'!D69</f>
        <v>0</v>
      </c>
      <c r="F68" s="1449"/>
      <c r="G68" s="1464">
        <f t="shared" si="5"/>
        <v>0</v>
      </c>
      <c r="H68" s="518" t="str">
        <f t="shared" si="6"/>
        <v>N/A</v>
      </c>
      <c r="I68" s="586"/>
      <c r="J68" s="579"/>
      <c r="L68" s="1451">
        <v>0</v>
      </c>
      <c r="M68" s="1451">
        <v>0</v>
      </c>
      <c r="N68" s="1450">
        <f t="shared" si="4"/>
        <v>0</v>
      </c>
      <c r="O68" s="518" t="str">
        <f t="shared" si="7"/>
        <v>N/A</v>
      </c>
    </row>
    <row r="69" spans="1:15" ht="23.25" hidden="1" customHeight="1" x14ac:dyDescent="0.2">
      <c r="A69" s="587">
        <f>'PR Expenditure_7A'!A70</f>
        <v>0</v>
      </c>
      <c r="B69" s="667">
        <f>'PR Expenditure_7A'!B70</f>
        <v>0</v>
      </c>
      <c r="C69" s="1464">
        <f>'PR Expenditure_7A'!C70</f>
        <v>0</v>
      </c>
      <c r="D69" s="1448"/>
      <c r="E69" s="1464">
        <f>'PR Expenditure_7A'!D70</f>
        <v>0</v>
      </c>
      <c r="F69" s="1449"/>
      <c r="G69" s="1464">
        <f t="shared" si="5"/>
        <v>0</v>
      </c>
      <c r="H69" s="518" t="str">
        <f t="shared" si="6"/>
        <v>N/A</v>
      </c>
      <c r="I69" s="586"/>
      <c r="J69" s="579"/>
      <c r="L69" s="1451">
        <v>0</v>
      </c>
      <c r="M69" s="1451">
        <v>0</v>
      </c>
      <c r="N69" s="1450">
        <f t="shared" si="4"/>
        <v>0</v>
      </c>
      <c r="O69" s="518" t="str">
        <f t="shared" si="7"/>
        <v>N/A</v>
      </c>
    </row>
    <row r="70" spans="1:15" ht="23.25" hidden="1" customHeight="1" x14ac:dyDescent="0.2">
      <c r="A70" s="587">
        <f>'PR Expenditure_7A'!A71</f>
        <v>0</v>
      </c>
      <c r="B70" s="667">
        <f>'PR Expenditure_7A'!B71</f>
        <v>0</v>
      </c>
      <c r="C70" s="1464">
        <f>'PR Expenditure_7A'!C71</f>
        <v>0</v>
      </c>
      <c r="D70" s="1448"/>
      <c r="E70" s="1464">
        <f>'PR Expenditure_7A'!D71</f>
        <v>0</v>
      </c>
      <c r="F70" s="1449"/>
      <c r="G70" s="1464">
        <f t="shared" si="5"/>
        <v>0</v>
      </c>
      <c r="H70" s="518" t="str">
        <f t="shared" si="6"/>
        <v>N/A</v>
      </c>
      <c r="I70" s="586"/>
      <c r="J70" s="579"/>
      <c r="L70" s="1451">
        <v>0</v>
      </c>
      <c r="M70" s="1451">
        <v>0</v>
      </c>
      <c r="N70" s="1450">
        <f t="shared" si="4"/>
        <v>0</v>
      </c>
      <c r="O70" s="518" t="str">
        <f t="shared" si="7"/>
        <v>N/A</v>
      </c>
    </row>
    <row r="71" spans="1:15" ht="23.25" hidden="1" customHeight="1" x14ac:dyDescent="0.2">
      <c r="A71" s="587">
        <f>'PR Expenditure_7A'!A72</f>
        <v>0</v>
      </c>
      <c r="B71" s="667">
        <f>'PR Expenditure_7A'!B72</f>
        <v>0</v>
      </c>
      <c r="C71" s="1464">
        <f>'PR Expenditure_7A'!C72</f>
        <v>0</v>
      </c>
      <c r="D71" s="1448"/>
      <c r="E71" s="1464">
        <f>'PR Expenditure_7A'!D72</f>
        <v>0</v>
      </c>
      <c r="F71" s="1449"/>
      <c r="G71" s="1464">
        <f t="shared" si="5"/>
        <v>0</v>
      </c>
      <c r="H71" s="518" t="str">
        <f t="shared" si="6"/>
        <v>N/A</v>
      </c>
      <c r="I71" s="586"/>
      <c r="J71" s="579"/>
      <c r="L71" s="1451">
        <v>0</v>
      </c>
      <c r="M71" s="1451">
        <v>0</v>
      </c>
      <c r="N71" s="1450">
        <f t="shared" si="4"/>
        <v>0</v>
      </c>
      <c r="O71" s="518" t="str">
        <f t="shared" si="7"/>
        <v>N/A</v>
      </c>
    </row>
    <row r="72" spans="1:15" ht="23.25" hidden="1" customHeight="1" x14ac:dyDescent="0.2">
      <c r="A72" s="587">
        <f>'PR Expenditure_7A'!A73</f>
        <v>0</v>
      </c>
      <c r="B72" s="667">
        <f>'PR Expenditure_7A'!B73</f>
        <v>0</v>
      </c>
      <c r="C72" s="1464">
        <f>'PR Expenditure_7A'!C73</f>
        <v>0</v>
      </c>
      <c r="D72" s="1448"/>
      <c r="E72" s="1464">
        <f>'PR Expenditure_7A'!D73</f>
        <v>0</v>
      </c>
      <c r="F72" s="1449"/>
      <c r="G72" s="1464">
        <f t="shared" si="5"/>
        <v>0</v>
      </c>
      <c r="H72" s="518" t="str">
        <f t="shared" si="6"/>
        <v>N/A</v>
      </c>
      <c r="I72" s="586"/>
      <c r="J72" s="579"/>
      <c r="L72" s="1451">
        <v>0</v>
      </c>
      <c r="M72" s="1451">
        <v>0</v>
      </c>
      <c r="N72" s="1450">
        <f t="shared" si="4"/>
        <v>0</v>
      </c>
      <c r="O72" s="518" t="str">
        <f t="shared" si="7"/>
        <v>N/A</v>
      </c>
    </row>
    <row r="73" spans="1:15" ht="23.25" hidden="1" customHeight="1" x14ac:dyDescent="0.2">
      <c r="A73" s="587">
        <f>'PR Expenditure_7A'!A74</f>
        <v>0</v>
      </c>
      <c r="B73" s="667">
        <f>'PR Expenditure_7A'!B74</f>
        <v>0</v>
      </c>
      <c r="C73" s="1464">
        <f>'PR Expenditure_7A'!C74</f>
        <v>0</v>
      </c>
      <c r="D73" s="1448"/>
      <c r="E73" s="1464">
        <f>'PR Expenditure_7A'!D74</f>
        <v>0</v>
      </c>
      <c r="F73" s="1449"/>
      <c r="G73" s="1464">
        <f t="shared" si="5"/>
        <v>0</v>
      </c>
      <c r="H73" s="518" t="str">
        <f t="shared" si="6"/>
        <v>N/A</v>
      </c>
      <c r="I73" s="586"/>
      <c r="J73" s="579"/>
      <c r="L73" s="1451">
        <v>0</v>
      </c>
      <c r="M73" s="1451">
        <v>0</v>
      </c>
      <c r="N73" s="1450">
        <f t="shared" si="4"/>
        <v>0</v>
      </c>
      <c r="O73" s="518" t="str">
        <f t="shared" si="7"/>
        <v>N/A</v>
      </c>
    </row>
    <row r="74" spans="1:15" ht="23.25" hidden="1" customHeight="1" x14ac:dyDescent="0.2">
      <c r="A74" s="587">
        <f>'PR Expenditure_7A'!A75</f>
        <v>0</v>
      </c>
      <c r="B74" s="667">
        <f>'PR Expenditure_7A'!B75</f>
        <v>0</v>
      </c>
      <c r="C74" s="1464">
        <f>'PR Expenditure_7A'!C75</f>
        <v>0</v>
      </c>
      <c r="D74" s="1448"/>
      <c r="E74" s="1464">
        <f>'PR Expenditure_7A'!D75</f>
        <v>0</v>
      </c>
      <c r="F74" s="1449"/>
      <c r="G74" s="1464">
        <f t="shared" si="5"/>
        <v>0</v>
      </c>
      <c r="H74" s="518" t="str">
        <f t="shared" si="6"/>
        <v>N/A</v>
      </c>
      <c r="I74" s="586"/>
      <c r="J74" s="579"/>
      <c r="L74" s="1451">
        <v>0</v>
      </c>
      <c r="M74" s="1451">
        <v>0</v>
      </c>
      <c r="N74" s="1450">
        <f t="shared" si="4"/>
        <v>0</v>
      </c>
      <c r="O74" s="518" t="str">
        <f t="shared" si="7"/>
        <v>N/A</v>
      </c>
    </row>
    <row r="75" spans="1:15" ht="23.25" hidden="1" customHeight="1" x14ac:dyDescent="0.2">
      <c r="A75" s="587">
        <f>'PR Expenditure_7A'!A76</f>
        <v>0</v>
      </c>
      <c r="B75" s="667">
        <f>'PR Expenditure_7A'!B76</f>
        <v>0</v>
      </c>
      <c r="C75" s="1464">
        <f>'PR Expenditure_7A'!C76</f>
        <v>0</v>
      </c>
      <c r="D75" s="1448"/>
      <c r="E75" s="1464">
        <f>'PR Expenditure_7A'!D76</f>
        <v>0</v>
      </c>
      <c r="F75" s="1449"/>
      <c r="G75" s="1464">
        <f t="shared" si="5"/>
        <v>0</v>
      </c>
      <c r="H75" s="518" t="str">
        <f t="shared" si="6"/>
        <v>N/A</v>
      </c>
      <c r="I75" s="586"/>
      <c r="J75" s="579"/>
      <c r="L75" s="1451">
        <v>0</v>
      </c>
      <c r="M75" s="1451">
        <v>0</v>
      </c>
      <c r="N75" s="1450">
        <f t="shared" si="4"/>
        <v>0</v>
      </c>
      <c r="O75" s="518" t="str">
        <f t="shared" si="7"/>
        <v>N/A</v>
      </c>
    </row>
    <row r="76" spans="1:15" ht="23.25" hidden="1" customHeight="1" x14ac:dyDescent="0.2">
      <c r="A76" s="587">
        <f>'PR Expenditure_7A'!A77</f>
        <v>0</v>
      </c>
      <c r="B76" s="667">
        <f>'PR Expenditure_7A'!B77</f>
        <v>0</v>
      </c>
      <c r="C76" s="1464">
        <f>'PR Expenditure_7A'!C77</f>
        <v>0</v>
      </c>
      <c r="D76" s="1448"/>
      <c r="E76" s="1464">
        <f>'PR Expenditure_7A'!D77</f>
        <v>0</v>
      </c>
      <c r="F76" s="1449"/>
      <c r="G76" s="1464">
        <f t="shared" si="5"/>
        <v>0</v>
      </c>
      <c r="H76" s="518" t="str">
        <f t="shared" si="6"/>
        <v>N/A</v>
      </c>
      <c r="I76" s="586"/>
      <c r="J76" s="579"/>
      <c r="L76" s="1451">
        <v>0</v>
      </c>
      <c r="M76" s="1451">
        <v>0</v>
      </c>
      <c r="N76" s="1450">
        <f t="shared" si="4"/>
        <v>0</v>
      </c>
      <c r="O76" s="518" t="str">
        <f t="shared" si="7"/>
        <v>N/A</v>
      </c>
    </row>
    <row r="77" spans="1:15" ht="23.25" hidden="1" customHeight="1" x14ac:dyDescent="0.2">
      <c r="A77" s="587">
        <f>'PR Expenditure_7A'!A78</f>
        <v>0</v>
      </c>
      <c r="B77" s="667">
        <f>'PR Expenditure_7A'!B78</f>
        <v>0</v>
      </c>
      <c r="C77" s="1464">
        <f>'PR Expenditure_7A'!C78</f>
        <v>0</v>
      </c>
      <c r="D77" s="1448"/>
      <c r="E77" s="1464">
        <f>'PR Expenditure_7A'!D78</f>
        <v>0</v>
      </c>
      <c r="F77" s="1449"/>
      <c r="G77" s="1464">
        <f t="shared" si="5"/>
        <v>0</v>
      </c>
      <c r="H77" s="518" t="str">
        <f t="shared" si="6"/>
        <v>N/A</v>
      </c>
      <c r="I77" s="586"/>
      <c r="J77" s="579"/>
      <c r="L77" s="1451">
        <v>0</v>
      </c>
      <c r="M77" s="1451">
        <v>0</v>
      </c>
      <c r="N77" s="1450">
        <f t="shared" si="4"/>
        <v>0</v>
      </c>
      <c r="O77" s="518" t="str">
        <f t="shared" si="7"/>
        <v>N/A</v>
      </c>
    </row>
    <row r="78" spans="1:15" ht="23.25" hidden="1" customHeight="1" x14ac:dyDescent="0.2">
      <c r="A78" s="587">
        <f>'PR Expenditure_7A'!A79</f>
        <v>0</v>
      </c>
      <c r="B78" s="667">
        <f>'PR Expenditure_7A'!B79</f>
        <v>0</v>
      </c>
      <c r="C78" s="1464">
        <f>'PR Expenditure_7A'!C79</f>
        <v>0</v>
      </c>
      <c r="D78" s="1448"/>
      <c r="E78" s="1464">
        <f>'PR Expenditure_7A'!D79</f>
        <v>0</v>
      </c>
      <c r="F78" s="1449"/>
      <c r="G78" s="1464">
        <f t="shared" si="5"/>
        <v>0</v>
      </c>
      <c r="H78" s="518" t="str">
        <f t="shared" si="6"/>
        <v>N/A</v>
      </c>
      <c r="I78" s="586"/>
      <c r="J78" s="579"/>
      <c r="L78" s="1451">
        <v>0</v>
      </c>
      <c r="M78" s="1451">
        <v>0</v>
      </c>
      <c r="N78" s="1450">
        <f t="shared" si="4"/>
        <v>0</v>
      </c>
      <c r="O78" s="518" t="str">
        <f t="shared" si="7"/>
        <v>N/A</v>
      </c>
    </row>
    <row r="79" spans="1:15" ht="23.25" hidden="1" customHeight="1" x14ac:dyDescent="0.2">
      <c r="A79" s="587">
        <f>'PR Expenditure_7A'!A80</f>
        <v>0</v>
      </c>
      <c r="B79" s="667">
        <f>'PR Expenditure_7A'!B80</f>
        <v>0</v>
      </c>
      <c r="C79" s="1464">
        <f>'PR Expenditure_7A'!C80</f>
        <v>0</v>
      </c>
      <c r="D79" s="1448"/>
      <c r="E79" s="1464">
        <f>'PR Expenditure_7A'!D80</f>
        <v>0</v>
      </c>
      <c r="F79" s="1449"/>
      <c r="G79" s="1464">
        <f t="shared" si="5"/>
        <v>0</v>
      </c>
      <c r="H79" s="518" t="str">
        <f t="shared" si="6"/>
        <v>N/A</v>
      </c>
      <c r="I79" s="586"/>
      <c r="J79" s="579"/>
      <c r="L79" s="1451">
        <v>0</v>
      </c>
      <c r="M79" s="1451">
        <v>0</v>
      </c>
      <c r="N79" s="1450">
        <f t="shared" si="4"/>
        <v>0</v>
      </c>
      <c r="O79" s="518" t="str">
        <f t="shared" si="7"/>
        <v>N/A</v>
      </c>
    </row>
    <row r="80" spans="1:15" ht="23.25" hidden="1" customHeight="1" x14ac:dyDescent="0.2">
      <c r="A80" s="587">
        <f>'PR Expenditure_7A'!A81</f>
        <v>0</v>
      </c>
      <c r="B80" s="667">
        <f>'PR Expenditure_7A'!B81</f>
        <v>0</v>
      </c>
      <c r="C80" s="1464">
        <f>'PR Expenditure_7A'!C81</f>
        <v>0</v>
      </c>
      <c r="D80" s="1448"/>
      <c r="E80" s="1464">
        <f>'PR Expenditure_7A'!D81</f>
        <v>0</v>
      </c>
      <c r="F80" s="1449"/>
      <c r="G80" s="1464">
        <f t="shared" si="5"/>
        <v>0</v>
      </c>
      <c r="H80" s="518" t="str">
        <f t="shared" si="6"/>
        <v>N/A</v>
      </c>
      <c r="I80" s="586"/>
      <c r="J80" s="579"/>
      <c r="L80" s="1451">
        <v>0</v>
      </c>
      <c r="M80" s="1451">
        <v>0</v>
      </c>
      <c r="N80" s="1450">
        <f t="shared" si="4"/>
        <v>0</v>
      </c>
      <c r="O80" s="518" t="str">
        <f t="shared" si="7"/>
        <v>N/A</v>
      </c>
    </row>
    <row r="81" spans="1:15" ht="23.25" hidden="1" customHeight="1" x14ac:dyDescent="0.2">
      <c r="A81" s="587">
        <f>'PR Expenditure_7A'!A82</f>
        <v>0</v>
      </c>
      <c r="B81" s="667">
        <f>'PR Expenditure_7A'!B82</f>
        <v>0</v>
      </c>
      <c r="C81" s="1464">
        <f>'PR Expenditure_7A'!C82</f>
        <v>0</v>
      </c>
      <c r="D81" s="1448"/>
      <c r="E81" s="1464">
        <f>'PR Expenditure_7A'!D82</f>
        <v>0</v>
      </c>
      <c r="F81" s="1449"/>
      <c r="G81" s="1464">
        <f t="shared" si="5"/>
        <v>0</v>
      </c>
      <c r="H81" s="518" t="str">
        <f t="shared" si="6"/>
        <v>N/A</v>
      </c>
      <c r="I81" s="586"/>
      <c r="J81" s="579"/>
      <c r="L81" s="1451">
        <v>0</v>
      </c>
      <c r="M81" s="1451">
        <v>0</v>
      </c>
      <c r="N81" s="1450">
        <f t="shared" si="4"/>
        <v>0</v>
      </c>
      <c r="O81" s="518" t="str">
        <f t="shared" si="7"/>
        <v>N/A</v>
      </c>
    </row>
    <row r="82" spans="1:15" ht="23.25" hidden="1" customHeight="1" x14ac:dyDescent="0.2">
      <c r="A82" s="587">
        <f>'PR Expenditure_7A'!A83</f>
        <v>0</v>
      </c>
      <c r="B82" s="667">
        <f>'PR Expenditure_7A'!B83</f>
        <v>0</v>
      </c>
      <c r="C82" s="1464">
        <f>'PR Expenditure_7A'!C83</f>
        <v>0</v>
      </c>
      <c r="D82" s="1448"/>
      <c r="E82" s="1464">
        <f>'PR Expenditure_7A'!D83</f>
        <v>0</v>
      </c>
      <c r="F82" s="1449"/>
      <c r="G82" s="1464">
        <f t="shared" si="5"/>
        <v>0</v>
      </c>
      <c r="H82" s="518" t="str">
        <f t="shared" si="6"/>
        <v>N/A</v>
      </c>
      <c r="I82" s="586"/>
      <c r="J82" s="579"/>
      <c r="L82" s="1451">
        <v>0</v>
      </c>
      <c r="M82" s="1451">
        <v>0</v>
      </c>
      <c r="N82" s="1450">
        <f t="shared" si="4"/>
        <v>0</v>
      </c>
      <c r="O82" s="518" t="str">
        <f t="shared" si="7"/>
        <v>N/A</v>
      </c>
    </row>
    <row r="83" spans="1:15" ht="23.25" hidden="1" customHeight="1" x14ac:dyDescent="0.2">
      <c r="A83" s="587">
        <f>'PR Expenditure_7A'!A84</f>
        <v>0</v>
      </c>
      <c r="B83" s="667">
        <f>'PR Expenditure_7A'!B84</f>
        <v>0</v>
      </c>
      <c r="C83" s="1464">
        <f>'PR Expenditure_7A'!C84</f>
        <v>0</v>
      </c>
      <c r="D83" s="1448"/>
      <c r="E83" s="1464">
        <f>'PR Expenditure_7A'!D84</f>
        <v>0</v>
      </c>
      <c r="F83" s="1449"/>
      <c r="G83" s="1464">
        <f t="shared" si="5"/>
        <v>0</v>
      </c>
      <c r="H83" s="518" t="str">
        <f t="shared" si="6"/>
        <v>N/A</v>
      </c>
      <c r="I83" s="586"/>
      <c r="J83" s="579"/>
      <c r="L83" s="1451">
        <v>0</v>
      </c>
      <c r="M83" s="1451">
        <v>0</v>
      </c>
      <c r="N83" s="1450">
        <f t="shared" si="4"/>
        <v>0</v>
      </c>
      <c r="O83" s="518" t="str">
        <f t="shared" si="7"/>
        <v>N/A</v>
      </c>
    </row>
    <row r="84" spans="1:15" ht="23.25" hidden="1" customHeight="1" x14ac:dyDescent="0.2">
      <c r="A84" s="587">
        <f>'PR Expenditure_7A'!A85</f>
        <v>0</v>
      </c>
      <c r="B84" s="667">
        <f>'PR Expenditure_7A'!B85</f>
        <v>0</v>
      </c>
      <c r="C84" s="1464">
        <f>'PR Expenditure_7A'!C85</f>
        <v>0</v>
      </c>
      <c r="D84" s="1448"/>
      <c r="E84" s="1464">
        <f>'PR Expenditure_7A'!D85</f>
        <v>0</v>
      </c>
      <c r="F84" s="1449"/>
      <c r="G84" s="1464">
        <f t="shared" si="5"/>
        <v>0</v>
      </c>
      <c r="H84" s="518" t="str">
        <f t="shared" si="6"/>
        <v>N/A</v>
      </c>
      <c r="I84" s="586"/>
      <c r="J84" s="579"/>
      <c r="L84" s="1451">
        <v>0</v>
      </c>
      <c r="M84" s="1451">
        <v>0</v>
      </c>
      <c r="N84" s="1450">
        <f t="shared" si="4"/>
        <v>0</v>
      </c>
      <c r="O84" s="518" t="str">
        <f t="shared" si="7"/>
        <v>N/A</v>
      </c>
    </row>
    <row r="85" spans="1:15" ht="23.25" hidden="1" customHeight="1" x14ac:dyDescent="0.2">
      <c r="A85" s="587">
        <f>'PR Expenditure_7A'!A86</f>
        <v>0</v>
      </c>
      <c r="B85" s="667">
        <f>'PR Expenditure_7A'!B86</f>
        <v>0</v>
      </c>
      <c r="C85" s="1464">
        <f>'PR Expenditure_7A'!C86</f>
        <v>0</v>
      </c>
      <c r="D85" s="1448"/>
      <c r="E85" s="1464">
        <f>'PR Expenditure_7A'!D86</f>
        <v>0</v>
      </c>
      <c r="F85" s="1449"/>
      <c r="G85" s="1464">
        <f t="shared" si="5"/>
        <v>0</v>
      </c>
      <c r="H85" s="518" t="str">
        <f t="shared" si="6"/>
        <v>N/A</v>
      </c>
      <c r="I85" s="586"/>
      <c r="J85" s="579"/>
      <c r="L85" s="1451">
        <v>0</v>
      </c>
      <c r="M85" s="1451">
        <v>0</v>
      </c>
      <c r="N85" s="1450">
        <f t="shared" si="4"/>
        <v>0</v>
      </c>
      <c r="O85" s="518" t="str">
        <f t="shared" si="7"/>
        <v>N/A</v>
      </c>
    </row>
    <row r="86" spans="1:15" ht="23.25" hidden="1" customHeight="1" x14ac:dyDescent="0.2">
      <c r="A86" s="587">
        <f>'PR Expenditure_7A'!A87</f>
        <v>0</v>
      </c>
      <c r="B86" s="667">
        <f>'PR Expenditure_7A'!B87</f>
        <v>0</v>
      </c>
      <c r="C86" s="1464">
        <f>'PR Expenditure_7A'!C87</f>
        <v>0</v>
      </c>
      <c r="D86" s="1448"/>
      <c r="E86" s="1464">
        <f>'PR Expenditure_7A'!D87</f>
        <v>0</v>
      </c>
      <c r="F86" s="1449"/>
      <c r="G86" s="1464">
        <f t="shared" si="5"/>
        <v>0</v>
      </c>
      <c r="H86" s="518" t="str">
        <f t="shared" si="6"/>
        <v>N/A</v>
      </c>
      <c r="I86" s="586"/>
      <c r="J86" s="579"/>
      <c r="L86" s="1451">
        <v>0</v>
      </c>
      <c r="M86" s="1451">
        <v>0</v>
      </c>
      <c r="N86" s="1450">
        <f t="shared" si="4"/>
        <v>0</v>
      </c>
      <c r="O86" s="518" t="str">
        <f t="shared" si="7"/>
        <v>N/A</v>
      </c>
    </row>
    <row r="87" spans="1:15" ht="23.25" hidden="1" customHeight="1" x14ac:dyDescent="0.2">
      <c r="A87" s="587">
        <f>'PR Expenditure_7A'!A88</f>
        <v>0</v>
      </c>
      <c r="B87" s="667">
        <f>'PR Expenditure_7A'!B88</f>
        <v>0</v>
      </c>
      <c r="C87" s="1464">
        <f>'PR Expenditure_7A'!C88</f>
        <v>0</v>
      </c>
      <c r="D87" s="1448"/>
      <c r="E87" s="1464">
        <f>'PR Expenditure_7A'!D88</f>
        <v>0</v>
      </c>
      <c r="F87" s="1449"/>
      <c r="G87" s="1464">
        <f t="shared" si="5"/>
        <v>0</v>
      </c>
      <c r="H87" s="518" t="str">
        <f t="shared" si="6"/>
        <v>N/A</v>
      </c>
      <c r="I87" s="586"/>
      <c r="J87" s="579"/>
      <c r="L87" s="1451">
        <v>0</v>
      </c>
      <c r="M87" s="1451">
        <v>0</v>
      </c>
      <c r="N87" s="1450">
        <f t="shared" si="4"/>
        <v>0</v>
      </c>
      <c r="O87" s="518" t="str">
        <f t="shared" si="7"/>
        <v>N/A</v>
      </c>
    </row>
    <row r="88" spans="1:15" ht="23.25" hidden="1" customHeight="1" x14ac:dyDescent="0.2">
      <c r="A88" s="587">
        <f>'PR Expenditure_7A'!A89</f>
        <v>0</v>
      </c>
      <c r="B88" s="667">
        <f>'PR Expenditure_7A'!B89</f>
        <v>0</v>
      </c>
      <c r="C88" s="1464">
        <f>'PR Expenditure_7A'!C89</f>
        <v>0</v>
      </c>
      <c r="D88" s="1448"/>
      <c r="E88" s="1464">
        <f>'PR Expenditure_7A'!D89</f>
        <v>0</v>
      </c>
      <c r="F88" s="1449"/>
      <c r="G88" s="1464">
        <f t="shared" si="5"/>
        <v>0</v>
      </c>
      <c r="H88" s="518" t="str">
        <f t="shared" si="6"/>
        <v>N/A</v>
      </c>
      <c r="I88" s="586"/>
      <c r="J88" s="579"/>
      <c r="L88" s="1451">
        <v>0</v>
      </c>
      <c r="M88" s="1451">
        <v>0</v>
      </c>
      <c r="N88" s="1450">
        <f t="shared" si="4"/>
        <v>0</v>
      </c>
      <c r="O88" s="518" t="str">
        <f t="shared" si="7"/>
        <v>N/A</v>
      </c>
    </row>
    <row r="89" spans="1:15" ht="23.25" hidden="1" customHeight="1" x14ac:dyDescent="0.2">
      <c r="A89" s="587">
        <f>'PR Expenditure_7A'!A90</f>
        <v>0</v>
      </c>
      <c r="B89" s="667">
        <f>'PR Expenditure_7A'!B90</f>
        <v>0</v>
      </c>
      <c r="C89" s="1464">
        <f>'PR Expenditure_7A'!C90</f>
        <v>0</v>
      </c>
      <c r="D89" s="1448"/>
      <c r="E89" s="1464">
        <f>'PR Expenditure_7A'!D90</f>
        <v>0</v>
      </c>
      <c r="F89" s="1449"/>
      <c r="G89" s="1464">
        <f t="shared" si="5"/>
        <v>0</v>
      </c>
      <c r="H89" s="518" t="str">
        <f t="shared" si="6"/>
        <v>N/A</v>
      </c>
      <c r="I89" s="586"/>
      <c r="J89" s="579"/>
      <c r="L89" s="1451">
        <v>0</v>
      </c>
      <c r="M89" s="1451">
        <v>0</v>
      </c>
      <c r="N89" s="1450">
        <f t="shared" si="4"/>
        <v>0</v>
      </c>
      <c r="O89" s="518" t="str">
        <f t="shared" si="7"/>
        <v>N/A</v>
      </c>
    </row>
    <row r="90" spans="1:15" ht="23.25" hidden="1" customHeight="1" x14ac:dyDescent="0.2">
      <c r="A90" s="587">
        <f>'PR Expenditure_7A'!A91</f>
        <v>0</v>
      </c>
      <c r="B90" s="667">
        <f>'PR Expenditure_7A'!B91</f>
        <v>0</v>
      </c>
      <c r="C90" s="1464">
        <f>'PR Expenditure_7A'!C91</f>
        <v>0</v>
      </c>
      <c r="D90" s="1448"/>
      <c r="E90" s="1464">
        <f>'PR Expenditure_7A'!D91</f>
        <v>0</v>
      </c>
      <c r="F90" s="1449"/>
      <c r="G90" s="1464">
        <f t="shared" si="5"/>
        <v>0</v>
      </c>
      <c r="H90" s="518" t="str">
        <f t="shared" si="6"/>
        <v>N/A</v>
      </c>
      <c r="I90" s="586"/>
      <c r="J90" s="579"/>
      <c r="L90" s="1451">
        <v>0</v>
      </c>
      <c r="M90" s="1451">
        <v>0</v>
      </c>
      <c r="N90" s="1450">
        <f t="shared" ref="N90:N135" si="8">L90-M90</f>
        <v>0</v>
      </c>
      <c r="O90" s="518" t="str">
        <f t="shared" si="7"/>
        <v>N/A</v>
      </c>
    </row>
    <row r="91" spans="1:15" ht="23.25" hidden="1" customHeight="1" x14ac:dyDescent="0.2">
      <c r="A91" s="587">
        <f>'PR Expenditure_7A'!A92</f>
        <v>0</v>
      </c>
      <c r="B91" s="667">
        <f>'PR Expenditure_7A'!B92</f>
        <v>0</v>
      </c>
      <c r="C91" s="1464">
        <f>'PR Expenditure_7A'!C92</f>
        <v>0</v>
      </c>
      <c r="D91" s="1448"/>
      <c r="E91" s="1464">
        <f>'PR Expenditure_7A'!D92</f>
        <v>0</v>
      </c>
      <c r="F91" s="1449"/>
      <c r="G91" s="1464">
        <f t="shared" ref="G91:G135" si="9">(C91+D91)-(E91+F91)</f>
        <v>0</v>
      </c>
      <c r="H91" s="518" t="str">
        <f t="shared" ref="H91:H135" si="10">IF(AND((C91+D91)=0,(E91+F91)=0),"N/A",IF(AND((C91+D91)=0,(E91+F91)&lt;&gt;0),"Not Budgeted",(E91+F91)/(C91+D91)))</f>
        <v>N/A</v>
      </c>
      <c r="I91" s="586"/>
      <c r="J91" s="579"/>
      <c r="L91" s="1451">
        <v>0</v>
      </c>
      <c r="M91" s="1451">
        <v>0</v>
      </c>
      <c r="N91" s="1450">
        <f t="shared" si="8"/>
        <v>0</v>
      </c>
      <c r="O91" s="518" t="str">
        <f t="shared" ref="O91:O135" si="11">IF(AND(L91=0,M91=0),"N/A",IF(AND(L91=0,M91&lt;&gt;0),"Not Budgeted",M91/L91))</f>
        <v>N/A</v>
      </c>
    </row>
    <row r="92" spans="1:15" ht="23.25" hidden="1" customHeight="1" x14ac:dyDescent="0.2">
      <c r="A92" s="587">
        <f>'PR Expenditure_7A'!A93</f>
        <v>0</v>
      </c>
      <c r="B92" s="667">
        <f>'PR Expenditure_7A'!B93</f>
        <v>0</v>
      </c>
      <c r="C92" s="1464">
        <f>'PR Expenditure_7A'!C93</f>
        <v>0</v>
      </c>
      <c r="D92" s="1448"/>
      <c r="E92" s="1464">
        <f>'PR Expenditure_7A'!D93</f>
        <v>0</v>
      </c>
      <c r="F92" s="1449"/>
      <c r="G92" s="1464">
        <f t="shared" si="9"/>
        <v>0</v>
      </c>
      <c r="H92" s="518" t="str">
        <f t="shared" si="10"/>
        <v>N/A</v>
      </c>
      <c r="I92" s="586"/>
      <c r="J92" s="579"/>
      <c r="L92" s="1451">
        <v>0</v>
      </c>
      <c r="M92" s="1451">
        <v>0</v>
      </c>
      <c r="N92" s="1450">
        <f t="shared" si="8"/>
        <v>0</v>
      </c>
      <c r="O92" s="518" t="str">
        <f t="shared" si="11"/>
        <v>N/A</v>
      </c>
    </row>
    <row r="93" spans="1:15" ht="23.25" hidden="1" customHeight="1" x14ac:dyDescent="0.2">
      <c r="A93" s="587">
        <f>'PR Expenditure_7A'!A94</f>
        <v>0</v>
      </c>
      <c r="B93" s="667">
        <f>'PR Expenditure_7A'!B94</f>
        <v>0</v>
      </c>
      <c r="C93" s="1464">
        <f>'PR Expenditure_7A'!C94</f>
        <v>0</v>
      </c>
      <c r="D93" s="1448"/>
      <c r="E93" s="1464">
        <f>'PR Expenditure_7A'!D94</f>
        <v>0</v>
      </c>
      <c r="F93" s="1449"/>
      <c r="G93" s="1464">
        <f t="shared" si="9"/>
        <v>0</v>
      </c>
      <c r="H93" s="518" t="str">
        <f t="shared" si="10"/>
        <v>N/A</v>
      </c>
      <c r="I93" s="586"/>
      <c r="J93" s="579"/>
      <c r="L93" s="1451">
        <v>0</v>
      </c>
      <c r="M93" s="1451">
        <v>0</v>
      </c>
      <c r="N93" s="1450">
        <f t="shared" si="8"/>
        <v>0</v>
      </c>
      <c r="O93" s="518" t="str">
        <f t="shared" si="11"/>
        <v>N/A</v>
      </c>
    </row>
    <row r="94" spans="1:15" ht="23.25" hidden="1" customHeight="1" x14ac:dyDescent="0.2">
      <c r="A94" s="587">
        <f>'PR Expenditure_7A'!A95</f>
        <v>0</v>
      </c>
      <c r="B94" s="667">
        <f>'PR Expenditure_7A'!B95</f>
        <v>0</v>
      </c>
      <c r="C94" s="1464">
        <f>'PR Expenditure_7A'!C95</f>
        <v>0</v>
      </c>
      <c r="D94" s="1448"/>
      <c r="E94" s="1464">
        <f>'PR Expenditure_7A'!D95</f>
        <v>0</v>
      </c>
      <c r="F94" s="1449"/>
      <c r="G94" s="1464">
        <f t="shared" si="9"/>
        <v>0</v>
      </c>
      <c r="H94" s="518" t="str">
        <f t="shared" si="10"/>
        <v>N/A</v>
      </c>
      <c r="I94" s="586"/>
      <c r="J94" s="579"/>
      <c r="L94" s="1451">
        <v>0</v>
      </c>
      <c r="M94" s="1451">
        <v>0</v>
      </c>
      <c r="N94" s="1450">
        <f t="shared" si="8"/>
        <v>0</v>
      </c>
      <c r="O94" s="518" t="str">
        <f t="shared" si="11"/>
        <v>N/A</v>
      </c>
    </row>
    <row r="95" spans="1:15" ht="23.25" hidden="1" customHeight="1" x14ac:dyDescent="0.2">
      <c r="A95" s="587">
        <f>'PR Expenditure_7A'!A96</f>
        <v>0</v>
      </c>
      <c r="B95" s="667">
        <f>'PR Expenditure_7A'!B96</f>
        <v>0</v>
      </c>
      <c r="C95" s="1464">
        <f>'PR Expenditure_7A'!C96</f>
        <v>0</v>
      </c>
      <c r="D95" s="1448"/>
      <c r="E95" s="1464">
        <f>'PR Expenditure_7A'!D96</f>
        <v>0</v>
      </c>
      <c r="F95" s="1449"/>
      <c r="G95" s="1464">
        <f t="shared" si="9"/>
        <v>0</v>
      </c>
      <c r="H95" s="518" t="str">
        <f t="shared" si="10"/>
        <v>N/A</v>
      </c>
      <c r="I95" s="586"/>
      <c r="J95" s="579"/>
      <c r="L95" s="1451">
        <v>0</v>
      </c>
      <c r="M95" s="1451">
        <v>0</v>
      </c>
      <c r="N95" s="1450">
        <f t="shared" si="8"/>
        <v>0</v>
      </c>
      <c r="O95" s="518" t="str">
        <f t="shared" si="11"/>
        <v>N/A</v>
      </c>
    </row>
    <row r="96" spans="1:15" ht="23.25" hidden="1" customHeight="1" x14ac:dyDescent="0.2">
      <c r="A96" s="587">
        <f>'PR Expenditure_7A'!A97</f>
        <v>0</v>
      </c>
      <c r="B96" s="667">
        <f>'PR Expenditure_7A'!B97</f>
        <v>0</v>
      </c>
      <c r="C96" s="1464">
        <f>'PR Expenditure_7A'!C97</f>
        <v>0</v>
      </c>
      <c r="D96" s="1448"/>
      <c r="E96" s="1464">
        <f>'PR Expenditure_7A'!D97</f>
        <v>0</v>
      </c>
      <c r="F96" s="1449"/>
      <c r="G96" s="1464">
        <f t="shared" si="9"/>
        <v>0</v>
      </c>
      <c r="H96" s="518" t="str">
        <f t="shared" si="10"/>
        <v>N/A</v>
      </c>
      <c r="I96" s="586"/>
      <c r="J96" s="579"/>
      <c r="L96" s="1451">
        <v>0</v>
      </c>
      <c r="M96" s="1451">
        <v>0</v>
      </c>
      <c r="N96" s="1450">
        <f t="shared" si="8"/>
        <v>0</v>
      </c>
      <c r="O96" s="518" t="str">
        <f t="shared" si="11"/>
        <v>N/A</v>
      </c>
    </row>
    <row r="97" spans="1:15" ht="23.25" hidden="1" customHeight="1" x14ac:dyDescent="0.2">
      <c r="A97" s="587">
        <f>'PR Expenditure_7A'!A98</f>
        <v>0</v>
      </c>
      <c r="B97" s="667">
        <f>'PR Expenditure_7A'!B98</f>
        <v>0</v>
      </c>
      <c r="C97" s="1464">
        <f>'PR Expenditure_7A'!C98</f>
        <v>0</v>
      </c>
      <c r="D97" s="1448"/>
      <c r="E97" s="1464">
        <f>'PR Expenditure_7A'!D98</f>
        <v>0</v>
      </c>
      <c r="F97" s="1449"/>
      <c r="G97" s="1464">
        <f t="shared" si="9"/>
        <v>0</v>
      </c>
      <c r="H97" s="518" t="str">
        <f t="shared" si="10"/>
        <v>N/A</v>
      </c>
      <c r="I97" s="586"/>
      <c r="J97" s="579"/>
      <c r="L97" s="1451">
        <v>0</v>
      </c>
      <c r="M97" s="1451">
        <v>0</v>
      </c>
      <c r="N97" s="1450">
        <f t="shared" si="8"/>
        <v>0</v>
      </c>
      <c r="O97" s="518" t="str">
        <f t="shared" si="11"/>
        <v>N/A</v>
      </c>
    </row>
    <row r="98" spans="1:15" ht="23.25" hidden="1" customHeight="1" x14ac:dyDescent="0.2">
      <c r="A98" s="587">
        <f>'PR Expenditure_7A'!A99</f>
        <v>0</v>
      </c>
      <c r="B98" s="667">
        <f>'PR Expenditure_7A'!B99</f>
        <v>0</v>
      </c>
      <c r="C98" s="1464">
        <f>'PR Expenditure_7A'!C99</f>
        <v>0</v>
      </c>
      <c r="D98" s="1448"/>
      <c r="E98" s="1464">
        <f>'PR Expenditure_7A'!D99</f>
        <v>0</v>
      </c>
      <c r="F98" s="1449"/>
      <c r="G98" s="1464">
        <f t="shared" si="9"/>
        <v>0</v>
      </c>
      <c r="H98" s="518" t="str">
        <f t="shared" si="10"/>
        <v>N/A</v>
      </c>
      <c r="I98" s="586"/>
      <c r="J98" s="579"/>
      <c r="L98" s="1451">
        <v>0</v>
      </c>
      <c r="M98" s="1451">
        <v>0</v>
      </c>
      <c r="N98" s="1450">
        <f t="shared" si="8"/>
        <v>0</v>
      </c>
      <c r="O98" s="518" t="str">
        <f t="shared" si="11"/>
        <v>N/A</v>
      </c>
    </row>
    <row r="99" spans="1:15" ht="23.25" hidden="1" customHeight="1" x14ac:dyDescent="0.2">
      <c r="A99" s="587">
        <f>'PR Expenditure_7A'!A100</f>
        <v>0</v>
      </c>
      <c r="B99" s="667">
        <f>'PR Expenditure_7A'!B100</f>
        <v>0</v>
      </c>
      <c r="C99" s="1464">
        <f>'PR Expenditure_7A'!C100</f>
        <v>0</v>
      </c>
      <c r="D99" s="1448"/>
      <c r="E99" s="1464">
        <f>'PR Expenditure_7A'!D100</f>
        <v>0</v>
      </c>
      <c r="F99" s="1449"/>
      <c r="G99" s="1464">
        <f t="shared" si="9"/>
        <v>0</v>
      </c>
      <c r="H99" s="518" t="str">
        <f t="shared" si="10"/>
        <v>N/A</v>
      </c>
      <c r="I99" s="586"/>
      <c r="J99" s="579"/>
      <c r="L99" s="1451">
        <v>0</v>
      </c>
      <c r="M99" s="1451">
        <v>0</v>
      </c>
      <c r="N99" s="1450">
        <f t="shared" si="8"/>
        <v>0</v>
      </c>
      <c r="O99" s="518" t="str">
        <f t="shared" si="11"/>
        <v>N/A</v>
      </c>
    </row>
    <row r="100" spans="1:15" ht="23.25" hidden="1" customHeight="1" x14ac:dyDescent="0.2">
      <c r="A100" s="587">
        <f>'PR Expenditure_7A'!A101</f>
        <v>0</v>
      </c>
      <c r="B100" s="667">
        <f>'PR Expenditure_7A'!B101</f>
        <v>0</v>
      </c>
      <c r="C100" s="1464">
        <f>'PR Expenditure_7A'!C101</f>
        <v>0</v>
      </c>
      <c r="D100" s="1448"/>
      <c r="E100" s="1464">
        <f>'PR Expenditure_7A'!D101</f>
        <v>0</v>
      </c>
      <c r="F100" s="1449"/>
      <c r="G100" s="1464">
        <f t="shared" si="9"/>
        <v>0</v>
      </c>
      <c r="H100" s="518" t="str">
        <f t="shared" si="10"/>
        <v>N/A</v>
      </c>
      <c r="I100" s="586"/>
      <c r="J100" s="579"/>
      <c r="L100" s="1451">
        <v>0</v>
      </c>
      <c r="M100" s="1451">
        <v>0</v>
      </c>
      <c r="N100" s="1450">
        <f t="shared" si="8"/>
        <v>0</v>
      </c>
      <c r="O100" s="518" t="str">
        <f t="shared" si="11"/>
        <v>N/A</v>
      </c>
    </row>
    <row r="101" spans="1:15" ht="23.25" hidden="1" customHeight="1" x14ac:dyDescent="0.2">
      <c r="A101" s="587">
        <f>'PR Expenditure_7A'!A102</f>
        <v>0</v>
      </c>
      <c r="B101" s="667">
        <f>'PR Expenditure_7A'!B102</f>
        <v>0</v>
      </c>
      <c r="C101" s="1464">
        <f>'PR Expenditure_7A'!C102</f>
        <v>0</v>
      </c>
      <c r="D101" s="1448"/>
      <c r="E101" s="1464">
        <f>'PR Expenditure_7A'!D102</f>
        <v>0</v>
      </c>
      <c r="F101" s="1449"/>
      <c r="G101" s="1464">
        <f t="shared" si="9"/>
        <v>0</v>
      </c>
      <c r="H101" s="518" t="str">
        <f t="shared" si="10"/>
        <v>N/A</v>
      </c>
      <c r="I101" s="586"/>
      <c r="J101" s="579"/>
      <c r="L101" s="1451">
        <v>0</v>
      </c>
      <c r="M101" s="1451">
        <v>0</v>
      </c>
      <c r="N101" s="1450">
        <f t="shared" si="8"/>
        <v>0</v>
      </c>
      <c r="O101" s="518" t="str">
        <f t="shared" si="11"/>
        <v>N/A</v>
      </c>
    </row>
    <row r="102" spans="1:15" ht="23.25" hidden="1" customHeight="1" x14ac:dyDescent="0.2">
      <c r="A102" s="587">
        <f>'PR Expenditure_7A'!A103</f>
        <v>0</v>
      </c>
      <c r="B102" s="667">
        <f>'PR Expenditure_7A'!B103</f>
        <v>0</v>
      </c>
      <c r="C102" s="1464">
        <f>'PR Expenditure_7A'!C103</f>
        <v>0</v>
      </c>
      <c r="D102" s="1448"/>
      <c r="E102" s="1464">
        <f>'PR Expenditure_7A'!D103</f>
        <v>0</v>
      </c>
      <c r="F102" s="1449"/>
      <c r="G102" s="1464">
        <f t="shared" si="9"/>
        <v>0</v>
      </c>
      <c r="H102" s="518" t="str">
        <f t="shared" si="10"/>
        <v>N/A</v>
      </c>
      <c r="I102" s="586"/>
      <c r="J102" s="579"/>
      <c r="L102" s="1451">
        <v>0</v>
      </c>
      <c r="M102" s="1451">
        <v>0</v>
      </c>
      <c r="N102" s="1450">
        <f t="shared" si="8"/>
        <v>0</v>
      </c>
      <c r="O102" s="518" t="str">
        <f t="shared" si="11"/>
        <v>N/A</v>
      </c>
    </row>
    <row r="103" spans="1:15" ht="23.25" hidden="1" customHeight="1" x14ac:dyDescent="0.2">
      <c r="A103" s="587">
        <f>'PR Expenditure_7A'!A104</f>
        <v>0</v>
      </c>
      <c r="B103" s="667">
        <f>'PR Expenditure_7A'!B104</f>
        <v>0</v>
      </c>
      <c r="C103" s="1464">
        <f>'PR Expenditure_7A'!C104</f>
        <v>0</v>
      </c>
      <c r="D103" s="1448"/>
      <c r="E103" s="1464">
        <f>'PR Expenditure_7A'!D104</f>
        <v>0</v>
      </c>
      <c r="F103" s="1449"/>
      <c r="G103" s="1464">
        <f t="shared" si="9"/>
        <v>0</v>
      </c>
      <c r="H103" s="518" t="str">
        <f t="shared" si="10"/>
        <v>N/A</v>
      </c>
      <c r="I103" s="586"/>
      <c r="J103" s="579"/>
      <c r="L103" s="1451">
        <v>0</v>
      </c>
      <c r="M103" s="1451">
        <v>0</v>
      </c>
      <c r="N103" s="1450">
        <f t="shared" si="8"/>
        <v>0</v>
      </c>
      <c r="O103" s="518" t="str">
        <f t="shared" si="11"/>
        <v>N/A</v>
      </c>
    </row>
    <row r="104" spans="1:15" ht="23.25" hidden="1" customHeight="1" x14ac:dyDescent="0.2">
      <c r="A104" s="587">
        <f>'PR Expenditure_7A'!A105</f>
        <v>0</v>
      </c>
      <c r="B104" s="667">
        <f>'PR Expenditure_7A'!B105</f>
        <v>0</v>
      </c>
      <c r="C104" s="1464">
        <f>'PR Expenditure_7A'!C105</f>
        <v>0</v>
      </c>
      <c r="D104" s="1448"/>
      <c r="E104" s="1464">
        <f>'PR Expenditure_7A'!D105</f>
        <v>0</v>
      </c>
      <c r="F104" s="1449"/>
      <c r="G104" s="1464">
        <f t="shared" si="9"/>
        <v>0</v>
      </c>
      <c r="H104" s="518" t="str">
        <f t="shared" si="10"/>
        <v>N/A</v>
      </c>
      <c r="I104" s="586"/>
      <c r="J104" s="579"/>
      <c r="L104" s="1451">
        <v>0</v>
      </c>
      <c r="M104" s="1451">
        <v>0</v>
      </c>
      <c r="N104" s="1450">
        <f t="shared" si="8"/>
        <v>0</v>
      </c>
      <c r="O104" s="518" t="str">
        <f t="shared" si="11"/>
        <v>N/A</v>
      </c>
    </row>
    <row r="105" spans="1:15" ht="23.25" hidden="1" customHeight="1" x14ac:dyDescent="0.2">
      <c r="A105" s="587">
        <f>'PR Expenditure_7A'!A106</f>
        <v>0</v>
      </c>
      <c r="B105" s="667">
        <f>'PR Expenditure_7A'!B106</f>
        <v>0</v>
      </c>
      <c r="C105" s="1464">
        <f>'PR Expenditure_7A'!C106</f>
        <v>0</v>
      </c>
      <c r="D105" s="1448"/>
      <c r="E105" s="1464">
        <f>'PR Expenditure_7A'!D106</f>
        <v>0</v>
      </c>
      <c r="F105" s="1449"/>
      <c r="G105" s="1464">
        <f t="shared" si="9"/>
        <v>0</v>
      </c>
      <c r="H105" s="518" t="str">
        <f t="shared" si="10"/>
        <v>N/A</v>
      </c>
      <c r="I105" s="586"/>
      <c r="J105" s="579"/>
      <c r="L105" s="1451">
        <v>0</v>
      </c>
      <c r="M105" s="1451">
        <v>0</v>
      </c>
      <c r="N105" s="1450">
        <f t="shared" si="8"/>
        <v>0</v>
      </c>
      <c r="O105" s="518" t="str">
        <f t="shared" si="11"/>
        <v>N/A</v>
      </c>
    </row>
    <row r="106" spans="1:15" ht="23.25" hidden="1" customHeight="1" x14ac:dyDescent="0.2">
      <c r="A106" s="587">
        <f>'PR Expenditure_7A'!A107</f>
        <v>0</v>
      </c>
      <c r="B106" s="667">
        <f>'PR Expenditure_7A'!B107</f>
        <v>0</v>
      </c>
      <c r="C106" s="1464">
        <f>'PR Expenditure_7A'!C107</f>
        <v>0</v>
      </c>
      <c r="D106" s="1448"/>
      <c r="E106" s="1464">
        <f>'PR Expenditure_7A'!D107</f>
        <v>0</v>
      </c>
      <c r="F106" s="1449"/>
      <c r="G106" s="1464">
        <f t="shared" si="9"/>
        <v>0</v>
      </c>
      <c r="H106" s="518" t="str">
        <f t="shared" si="10"/>
        <v>N/A</v>
      </c>
      <c r="I106" s="586"/>
      <c r="J106" s="579"/>
      <c r="L106" s="1451">
        <v>0</v>
      </c>
      <c r="M106" s="1451">
        <v>0</v>
      </c>
      <c r="N106" s="1450">
        <f t="shared" si="8"/>
        <v>0</v>
      </c>
      <c r="O106" s="518" t="str">
        <f t="shared" si="11"/>
        <v>N/A</v>
      </c>
    </row>
    <row r="107" spans="1:15" ht="23.25" hidden="1" customHeight="1" x14ac:dyDescent="0.2">
      <c r="A107" s="587">
        <f>'PR Expenditure_7A'!A108</f>
        <v>0</v>
      </c>
      <c r="B107" s="667">
        <f>'PR Expenditure_7A'!B108</f>
        <v>0</v>
      </c>
      <c r="C107" s="1464">
        <f>'PR Expenditure_7A'!C108</f>
        <v>0</v>
      </c>
      <c r="D107" s="1448"/>
      <c r="E107" s="1464">
        <f>'PR Expenditure_7A'!D108</f>
        <v>0</v>
      </c>
      <c r="F107" s="1449"/>
      <c r="G107" s="1464">
        <f t="shared" si="9"/>
        <v>0</v>
      </c>
      <c r="H107" s="518" t="str">
        <f t="shared" si="10"/>
        <v>N/A</v>
      </c>
      <c r="I107" s="586"/>
      <c r="J107" s="579"/>
      <c r="L107" s="1451">
        <v>0</v>
      </c>
      <c r="M107" s="1451">
        <v>0</v>
      </c>
      <c r="N107" s="1450">
        <f t="shared" si="8"/>
        <v>0</v>
      </c>
      <c r="O107" s="518" t="str">
        <f t="shared" si="11"/>
        <v>N/A</v>
      </c>
    </row>
    <row r="108" spans="1:15" ht="23.25" hidden="1" customHeight="1" x14ac:dyDescent="0.2">
      <c r="A108" s="587">
        <f>'PR Expenditure_7A'!A109</f>
        <v>0</v>
      </c>
      <c r="B108" s="667">
        <f>'PR Expenditure_7A'!B109</f>
        <v>0</v>
      </c>
      <c r="C108" s="1464">
        <f>'PR Expenditure_7A'!C109</f>
        <v>0</v>
      </c>
      <c r="D108" s="1448"/>
      <c r="E108" s="1464">
        <f>'PR Expenditure_7A'!D109</f>
        <v>0</v>
      </c>
      <c r="F108" s="1449"/>
      <c r="G108" s="1464">
        <f t="shared" si="9"/>
        <v>0</v>
      </c>
      <c r="H108" s="518" t="str">
        <f t="shared" si="10"/>
        <v>N/A</v>
      </c>
      <c r="I108" s="586"/>
      <c r="J108" s="579"/>
      <c r="L108" s="1451">
        <v>0</v>
      </c>
      <c r="M108" s="1451">
        <v>0</v>
      </c>
      <c r="N108" s="1450">
        <f t="shared" si="8"/>
        <v>0</v>
      </c>
      <c r="O108" s="518" t="str">
        <f t="shared" si="11"/>
        <v>N/A</v>
      </c>
    </row>
    <row r="109" spans="1:15" ht="23.25" hidden="1" customHeight="1" x14ac:dyDescent="0.2">
      <c r="A109" s="587">
        <f>'PR Expenditure_7A'!A110</f>
        <v>0</v>
      </c>
      <c r="B109" s="667">
        <f>'PR Expenditure_7A'!B110</f>
        <v>0</v>
      </c>
      <c r="C109" s="1464">
        <f>'PR Expenditure_7A'!C110</f>
        <v>0</v>
      </c>
      <c r="D109" s="1448"/>
      <c r="E109" s="1464">
        <f>'PR Expenditure_7A'!D110</f>
        <v>0</v>
      </c>
      <c r="F109" s="1449"/>
      <c r="G109" s="1464">
        <f t="shared" si="9"/>
        <v>0</v>
      </c>
      <c r="H109" s="518" t="str">
        <f t="shared" si="10"/>
        <v>N/A</v>
      </c>
      <c r="I109" s="586"/>
      <c r="J109" s="579"/>
      <c r="L109" s="1451">
        <v>0</v>
      </c>
      <c r="M109" s="1451">
        <v>0</v>
      </c>
      <c r="N109" s="1450">
        <f t="shared" si="8"/>
        <v>0</v>
      </c>
      <c r="O109" s="518" t="str">
        <f t="shared" si="11"/>
        <v>N/A</v>
      </c>
    </row>
    <row r="110" spans="1:15" ht="23.25" hidden="1" customHeight="1" x14ac:dyDescent="0.2">
      <c r="A110" s="587">
        <f>'PR Expenditure_7A'!A111</f>
        <v>0</v>
      </c>
      <c r="B110" s="667">
        <f>'PR Expenditure_7A'!B111</f>
        <v>0</v>
      </c>
      <c r="C110" s="1464">
        <f>'PR Expenditure_7A'!C111</f>
        <v>0</v>
      </c>
      <c r="D110" s="1448"/>
      <c r="E110" s="1464">
        <f>'PR Expenditure_7A'!D111</f>
        <v>0</v>
      </c>
      <c r="F110" s="1449"/>
      <c r="G110" s="1464">
        <f t="shared" si="9"/>
        <v>0</v>
      </c>
      <c r="H110" s="518" t="str">
        <f t="shared" si="10"/>
        <v>N/A</v>
      </c>
      <c r="I110" s="586"/>
      <c r="J110" s="579"/>
      <c r="L110" s="1451">
        <v>0</v>
      </c>
      <c r="M110" s="1451">
        <v>0</v>
      </c>
      <c r="N110" s="1450">
        <f t="shared" si="8"/>
        <v>0</v>
      </c>
      <c r="O110" s="518" t="str">
        <f t="shared" si="11"/>
        <v>N/A</v>
      </c>
    </row>
    <row r="111" spans="1:15" ht="23.25" hidden="1" customHeight="1" x14ac:dyDescent="0.2">
      <c r="A111" s="587">
        <f>'PR Expenditure_7A'!A112</f>
        <v>0</v>
      </c>
      <c r="B111" s="667">
        <f>'PR Expenditure_7A'!B112</f>
        <v>0</v>
      </c>
      <c r="C111" s="1464">
        <f>'PR Expenditure_7A'!C112</f>
        <v>0</v>
      </c>
      <c r="D111" s="1448"/>
      <c r="E111" s="1464">
        <f>'PR Expenditure_7A'!D112</f>
        <v>0</v>
      </c>
      <c r="F111" s="1449"/>
      <c r="G111" s="1464">
        <f t="shared" si="9"/>
        <v>0</v>
      </c>
      <c r="H111" s="518" t="str">
        <f t="shared" si="10"/>
        <v>N/A</v>
      </c>
      <c r="I111" s="586"/>
      <c r="J111" s="579"/>
      <c r="L111" s="1451">
        <v>0</v>
      </c>
      <c r="M111" s="1451">
        <v>0</v>
      </c>
      <c r="N111" s="1450">
        <f t="shared" si="8"/>
        <v>0</v>
      </c>
      <c r="O111" s="518" t="str">
        <f t="shared" si="11"/>
        <v>N/A</v>
      </c>
    </row>
    <row r="112" spans="1:15" ht="23.25" hidden="1" customHeight="1" x14ac:dyDescent="0.2">
      <c r="A112" s="587">
        <f>'PR Expenditure_7A'!A113</f>
        <v>0</v>
      </c>
      <c r="B112" s="667">
        <f>'PR Expenditure_7A'!B113</f>
        <v>0</v>
      </c>
      <c r="C112" s="1464">
        <f>'PR Expenditure_7A'!C113</f>
        <v>0</v>
      </c>
      <c r="D112" s="1448"/>
      <c r="E112" s="1464">
        <f>'PR Expenditure_7A'!D113</f>
        <v>0</v>
      </c>
      <c r="F112" s="1449"/>
      <c r="G112" s="1464">
        <f t="shared" si="9"/>
        <v>0</v>
      </c>
      <c r="H112" s="518" t="str">
        <f t="shared" si="10"/>
        <v>N/A</v>
      </c>
      <c r="I112" s="586"/>
      <c r="J112" s="579"/>
      <c r="L112" s="1451">
        <v>0</v>
      </c>
      <c r="M112" s="1451">
        <v>0</v>
      </c>
      <c r="N112" s="1450">
        <f t="shared" si="8"/>
        <v>0</v>
      </c>
      <c r="O112" s="518" t="str">
        <f t="shared" si="11"/>
        <v>N/A</v>
      </c>
    </row>
    <row r="113" spans="1:15" ht="23.25" hidden="1" customHeight="1" x14ac:dyDescent="0.2">
      <c r="A113" s="587">
        <f>'PR Expenditure_7A'!A114</f>
        <v>0</v>
      </c>
      <c r="B113" s="667">
        <f>'PR Expenditure_7A'!B114</f>
        <v>0</v>
      </c>
      <c r="C113" s="1464">
        <f>'PR Expenditure_7A'!C114</f>
        <v>0</v>
      </c>
      <c r="D113" s="1448"/>
      <c r="E113" s="1464">
        <f>'PR Expenditure_7A'!D114</f>
        <v>0</v>
      </c>
      <c r="F113" s="1449"/>
      <c r="G113" s="1464">
        <f t="shared" si="9"/>
        <v>0</v>
      </c>
      <c r="H113" s="518" t="str">
        <f t="shared" si="10"/>
        <v>N/A</v>
      </c>
      <c r="I113" s="586"/>
      <c r="J113" s="579"/>
      <c r="L113" s="1451">
        <v>0</v>
      </c>
      <c r="M113" s="1451">
        <v>0</v>
      </c>
      <c r="N113" s="1450">
        <f t="shared" si="8"/>
        <v>0</v>
      </c>
      <c r="O113" s="518" t="str">
        <f t="shared" si="11"/>
        <v>N/A</v>
      </c>
    </row>
    <row r="114" spans="1:15" ht="23.25" hidden="1" customHeight="1" x14ac:dyDescent="0.2">
      <c r="A114" s="587">
        <f>'PR Expenditure_7A'!A115</f>
        <v>0</v>
      </c>
      <c r="B114" s="667">
        <f>'PR Expenditure_7A'!B115</f>
        <v>0</v>
      </c>
      <c r="C114" s="1464">
        <f>'PR Expenditure_7A'!C115</f>
        <v>0</v>
      </c>
      <c r="D114" s="1448"/>
      <c r="E114" s="1464">
        <f>'PR Expenditure_7A'!D115</f>
        <v>0</v>
      </c>
      <c r="F114" s="1449"/>
      <c r="G114" s="1464">
        <f t="shared" si="9"/>
        <v>0</v>
      </c>
      <c r="H114" s="518" t="str">
        <f t="shared" si="10"/>
        <v>N/A</v>
      </c>
      <c r="I114" s="586"/>
      <c r="J114" s="579"/>
      <c r="L114" s="1451">
        <v>0</v>
      </c>
      <c r="M114" s="1451">
        <v>0</v>
      </c>
      <c r="N114" s="1450">
        <f t="shared" si="8"/>
        <v>0</v>
      </c>
      <c r="O114" s="518" t="str">
        <f t="shared" si="11"/>
        <v>N/A</v>
      </c>
    </row>
    <row r="115" spans="1:15" ht="23.25" hidden="1" customHeight="1" x14ac:dyDescent="0.2">
      <c r="A115" s="587">
        <f>'PR Expenditure_7A'!A116</f>
        <v>0</v>
      </c>
      <c r="B115" s="667">
        <f>'PR Expenditure_7A'!B116</f>
        <v>0</v>
      </c>
      <c r="C115" s="1464">
        <f>'PR Expenditure_7A'!C116</f>
        <v>0</v>
      </c>
      <c r="D115" s="1448"/>
      <c r="E115" s="1464">
        <f>'PR Expenditure_7A'!D116</f>
        <v>0</v>
      </c>
      <c r="F115" s="1449"/>
      <c r="G115" s="1464">
        <f t="shared" si="9"/>
        <v>0</v>
      </c>
      <c r="H115" s="518" t="str">
        <f t="shared" si="10"/>
        <v>N/A</v>
      </c>
      <c r="I115" s="586"/>
      <c r="J115" s="579"/>
      <c r="L115" s="1451">
        <v>0</v>
      </c>
      <c r="M115" s="1451">
        <v>0</v>
      </c>
      <c r="N115" s="1450">
        <f t="shared" si="8"/>
        <v>0</v>
      </c>
      <c r="O115" s="518" t="str">
        <f t="shared" si="11"/>
        <v>N/A</v>
      </c>
    </row>
    <row r="116" spans="1:15" ht="23.25" hidden="1" customHeight="1" x14ac:dyDescent="0.2">
      <c r="A116" s="587">
        <f>'PR Expenditure_7A'!A117</f>
        <v>0</v>
      </c>
      <c r="B116" s="667">
        <f>'PR Expenditure_7A'!B117</f>
        <v>0</v>
      </c>
      <c r="C116" s="1464">
        <f>'PR Expenditure_7A'!C117</f>
        <v>0</v>
      </c>
      <c r="D116" s="1448"/>
      <c r="E116" s="1464">
        <f>'PR Expenditure_7A'!D117</f>
        <v>0</v>
      </c>
      <c r="F116" s="1449"/>
      <c r="G116" s="1464">
        <f t="shared" si="9"/>
        <v>0</v>
      </c>
      <c r="H116" s="518" t="str">
        <f t="shared" si="10"/>
        <v>N/A</v>
      </c>
      <c r="I116" s="586"/>
      <c r="J116" s="579"/>
      <c r="L116" s="1451">
        <v>0</v>
      </c>
      <c r="M116" s="1451">
        <v>0</v>
      </c>
      <c r="N116" s="1450">
        <f t="shared" si="8"/>
        <v>0</v>
      </c>
      <c r="O116" s="518" t="str">
        <f t="shared" si="11"/>
        <v>N/A</v>
      </c>
    </row>
    <row r="117" spans="1:15" ht="23.25" hidden="1" customHeight="1" x14ac:dyDescent="0.2">
      <c r="A117" s="587">
        <f>'PR Expenditure_7A'!A118</f>
        <v>0</v>
      </c>
      <c r="B117" s="667">
        <f>'PR Expenditure_7A'!B118</f>
        <v>0</v>
      </c>
      <c r="C117" s="1464">
        <f>'PR Expenditure_7A'!C118</f>
        <v>0</v>
      </c>
      <c r="D117" s="1448"/>
      <c r="E117" s="1464">
        <f>'PR Expenditure_7A'!D118</f>
        <v>0</v>
      </c>
      <c r="F117" s="1449"/>
      <c r="G117" s="1464">
        <f t="shared" si="9"/>
        <v>0</v>
      </c>
      <c r="H117" s="518" t="str">
        <f t="shared" si="10"/>
        <v>N/A</v>
      </c>
      <c r="I117" s="586"/>
      <c r="J117" s="579"/>
      <c r="L117" s="1451">
        <v>0</v>
      </c>
      <c r="M117" s="1451">
        <v>0</v>
      </c>
      <c r="N117" s="1450">
        <f t="shared" si="8"/>
        <v>0</v>
      </c>
      <c r="O117" s="518" t="str">
        <f t="shared" si="11"/>
        <v>N/A</v>
      </c>
    </row>
    <row r="118" spans="1:15" ht="23.25" hidden="1" customHeight="1" x14ac:dyDescent="0.2">
      <c r="A118" s="587">
        <f>'PR Expenditure_7A'!A119</f>
        <v>0</v>
      </c>
      <c r="B118" s="667">
        <f>'PR Expenditure_7A'!B119</f>
        <v>0</v>
      </c>
      <c r="C118" s="1464">
        <f>'PR Expenditure_7A'!C119</f>
        <v>0</v>
      </c>
      <c r="D118" s="1448"/>
      <c r="E118" s="1464">
        <f>'PR Expenditure_7A'!D119</f>
        <v>0</v>
      </c>
      <c r="F118" s="1449"/>
      <c r="G118" s="1464">
        <f t="shared" si="9"/>
        <v>0</v>
      </c>
      <c r="H118" s="518" t="str">
        <f t="shared" si="10"/>
        <v>N/A</v>
      </c>
      <c r="I118" s="586"/>
      <c r="J118" s="579"/>
      <c r="L118" s="1451">
        <v>0</v>
      </c>
      <c r="M118" s="1451">
        <v>0</v>
      </c>
      <c r="N118" s="1450">
        <f t="shared" si="8"/>
        <v>0</v>
      </c>
      <c r="O118" s="518" t="str">
        <f t="shared" si="11"/>
        <v>N/A</v>
      </c>
    </row>
    <row r="119" spans="1:15" ht="23.25" hidden="1" customHeight="1" x14ac:dyDescent="0.2">
      <c r="A119" s="587">
        <f>'PR Expenditure_7A'!A120</f>
        <v>0</v>
      </c>
      <c r="B119" s="667">
        <f>'PR Expenditure_7A'!B120</f>
        <v>0</v>
      </c>
      <c r="C119" s="1464">
        <f>'PR Expenditure_7A'!C120</f>
        <v>0</v>
      </c>
      <c r="D119" s="1448"/>
      <c r="E119" s="1464">
        <f>'PR Expenditure_7A'!D120</f>
        <v>0</v>
      </c>
      <c r="F119" s="1449"/>
      <c r="G119" s="1464">
        <f t="shared" si="9"/>
        <v>0</v>
      </c>
      <c r="H119" s="518" t="str">
        <f t="shared" si="10"/>
        <v>N/A</v>
      </c>
      <c r="I119" s="586"/>
      <c r="J119" s="579"/>
      <c r="L119" s="1451">
        <v>0</v>
      </c>
      <c r="M119" s="1451">
        <v>0</v>
      </c>
      <c r="N119" s="1450">
        <f t="shared" si="8"/>
        <v>0</v>
      </c>
      <c r="O119" s="518" t="str">
        <f t="shared" si="11"/>
        <v>N/A</v>
      </c>
    </row>
    <row r="120" spans="1:15" ht="23.25" hidden="1" customHeight="1" x14ac:dyDescent="0.2">
      <c r="A120" s="587">
        <f>'PR Expenditure_7A'!A121</f>
        <v>0</v>
      </c>
      <c r="B120" s="667">
        <f>'PR Expenditure_7A'!B121</f>
        <v>0</v>
      </c>
      <c r="C120" s="1464">
        <f>'PR Expenditure_7A'!C121</f>
        <v>0</v>
      </c>
      <c r="D120" s="1448"/>
      <c r="E120" s="1464">
        <f>'PR Expenditure_7A'!D121</f>
        <v>0</v>
      </c>
      <c r="F120" s="1449"/>
      <c r="G120" s="1464">
        <f t="shared" si="9"/>
        <v>0</v>
      </c>
      <c r="H120" s="518" t="str">
        <f t="shared" si="10"/>
        <v>N/A</v>
      </c>
      <c r="I120" s="586"/>
      <c r="J120" s="579"/>
      <c r="L120" s="1451">
        <v>0</v>
      </c>
      <c r="M120" s="1451">
        <v>0</v>
      </c>
      <c r="N120" s="1450">
        <f t="shared" si="8"/>
        <v>0</v>
      </c>
      <c r="O120" s="518" t="str">
        <f t="shared" si="11"/>
        <v>N/A</v>
      </c>
    </row>
    <row r="121" spans="1:15" ht="23.25" hidden="1" customHeight="1" x14ac:dyDescent="0.2">
      <c r="A121" s="587">
        <f>'PR Expenditure_7A'!A122</f>
        <v>0</v>
      </c>
      <c r="B121" s="667">
        <f>'PR Expenditure_7A'!B122</f>
        <v>0</v>
      </c>
      <c r="C121" s="1464">
        <f>'PR Expenditure_7A'!C122</f>
        <v>0</v>
      </c>
      <c r="D121" s="1448"/>
      <c r="E121" s="1464">
        <f>'PR Expenditure_7A'!D122</f>
        <v>0</v>
      </c>
      <c r="F121" s="1449"/>
      <c r="G121" s="1464">
        <f t="shared" si="9"/>
        <v>0</v>
      </c>
      <c r="H121" s="518" t="str">
        <f t="shared" si="10"/>
        <v>N/A</v>
      </c>
      <c r="I121" s="586"/>
      <c r="J121" s="579"/>
      <c r="L121" s="1451">
        <v>0</v>
      </c>
      <c r="M121" s="1451">
        <v>0</v>
      </c>
      <c r="N121" s="1450">
        <f t="shared" si="8"/>
        <v>0</v>
      </c>
      <c r="O121" s="518" t="str">
        <f t="shared" si="11"/>
        <v>N/A</v>
      </c>
    </row>
    <row r="122" spans="1:15" ht="23.25" hidden="1" customHeight="1" x14ac:dyDescent="0.2">
      <c r="A122" s="587">
        <f>'PR Expenditure_7A'!A123</f>
        <v>0</v>
      </c>
      <c r="B122" s="667">
        <f>'PR Expenditure_7A'!B123</f>
        <v>0</v>
      </c>
      <c r="C122" s="1464">
        <f>'PR Expenditure_7A'!C123</f>
        <v>0</v>
      </c>
      <c r="D122" s="1448"/>
      <c r="E122" s="1464">
        <f>'PR Expenditure_7A'!D123</f>
        <v>0</v>
      </c>
      <c r="F122" s="1449"/>
      <c r="G122" s="1464">
        <f t="shared" si="9"/>
        <v>0</v>
      </c>
      <c r="H122" s="518" t="str">
        <f t="shared" si="10"/>
        <v>N/A</v>
      </c>
      <c r="I122" s="586"/>
      <c r="J122" s="579"/>
      <c r="L122" s="1451">
        <v>0</v>
      </c>
      <c r="M122" s="1451">
        <v>0</v>
      </c>
      <c r="N122" s="1450">
        <f t="shared" si="8"/>
        <v>0</v>
      </c>
      <c r="O122" s="518" t="str">
        <f t="shared" si="11"/>
        <v>N/A</v>
      </c>
    </row>
    <row r="123" spans="1:15" ht="23.25" hidden="1" customHeight="1" x14ac:dyDescent="0.2">
      <c r="A123" s="587">
        <f>'PR Expenditure_7A'!A124</f>
        <v>0</v>
      </c>
      <c r="B123" s="667">
        <f>'PR Expenditure_7A'!B124</f>
        <v>0</v>
      </c>
      <c r="C123" s="1464">
        <f>'PR Expenditure_7A'!C124</f>
        <v>0</v>
      </c>
      <c r="D123" s="1448"/>
      <c r="E123" s="1464">
        <f>'PR Expenditure_7A'!D124</f>
        <v>0</v>
      </c>
      <c r="F123" s="1449"/>
      <c r="G123" s="1464">
        <f t="shared" si="9"/>
        <v>0</v>
      </c>
      <c r="H123" s="518" t="str">
        <f t="shared" si="10"/>
        <v>N/A</v>
      </c>
      <c r="I123" s="586"/>
      <c r="J123" s="579"/>
      <c r="L123" s="1451">
        <v>0</v>
      </c>
      <c r="M123" s="1451">
        <v>0</v>
      </c>
      <c r="N123" s="1450">
        <f t="shared" si="8"/>
        <v>0</v>
      </c>
      <c r="O123" s="518" t="str">
        <f t="shared" si="11"/>
        <v>N/A</v>
      </c>
    </row>
    <row r="124" spans="1:15" ht="23.25" hidden="1" customHeight="1" x14ac:dyDescent="0.2">
      <c r="A124" s="587">
        <f>'PR Expenditure_7A'!A125</f>
        <v>0</v>
      </c>
      <c r="B124" s="667">
        <f>'PR Expenditure_7A'!B125</f>
        <v>0</v>
      </c>
      <c r="C124" s="1464">
        <f>'PR Expenditure_7A'!C125</f>
        <v>0</v>
      </c>
      <c r="D124" s="1448"/>
      <c r="E124" s="1464">
        <f>'PR Expenditure_7A'!D125</f>
        <v>0</v>
      </c>
      <c r="F124" s="1449"/>
      <c r="G124" s="1464">
        <f t="shared" si="9"/>
        <v>0</v>
      </c>
      <c r="H124" s="518" t="str">
        <f t="shared" si="10"/>
        <v>N/A</v>
      </c>
      <c r="I124" s="586"/>
      <c r="J124" s="579"/>
      <c r="L124" s="1451">
        <v>0</v>
      </c>
      <c r="M124" s="1451">
        <v>0</v>
      </c>
      <c r="N124" s="1450">
        <f t="shared" si="8"/>
        <v>0</v>
      </c>
      <c r="O124" s="518" t="str">
        <f t="shared" si="11"/>
        <v>N/A</v>
      </c>
    </row>
    <row r="125" spans="1:15" ht="23.25" hidden="1" customHeight="1" x14ac:dyDescent="0.2">
      <c r="A125" s="587">
        <f>'PR Expenditure_7A'!A126</f>
        <v>0</v>
      </c>
      <c r="B125" s="667">
        <f>'PR Expenditure_7A'!B126</f>
        <v>0</v>
      </c>
      <c r="C125" s="1464">
        <f>'PR Expenditure_7A'!C126</f>
        <v>0</v>
      </c>
      <c r="D125" s="1448"/>
      <c r="E125" s="1464">
        <f>'PR Expenditure_7A'!D126</f>
        <v>0</v>
      </c>
      <c r="F125" s="1449"/>
      <c r="G125" s="1464">
        <f t="shared" si="9"/>
        <v>0</v>
      </c>
      <c r="H125" s="518" t="str">
        <f t="shared" si="10"/>
        <v>N/A</v>
      </c>
      <c r="I125" s="586"/>
      <c r="J125" s="579"/>
      <c r="L125" s="1451">
        <v>0</v>
      </c>
      <c r="M125" s="1451">
        <v>0</v>
      </c>
      <c r="N125" s="1450">
        <f t="shared" si="8"/>
        <v>0</v>
      </c>
      <c r="O125" s="518" t="str">
        <f t="shared" si="11"/>
        <v>N/A</v>
      </c>
    </row>
    <row r="126" spans="1:15" ht="23.25" hidden="1" customHeight="1" x14ac:dyDescent="0.2">
      <c r="A126" s="587">
        <f>'PR Expenditure_7A'!A127</f>
        <v>0</v>
      </c>
      <c r="B126" s="667">
        <f>'PR Expenditure_7A'!B127</f>
        <v>0</v>
      </c>
      <c r="C126" s="1464">
        <f>'PR Expenditure_7A'!C127</f>
        <v>0</v>
      </c>
      <c r="D126" s="1448"/>
      <c r="E126" s="1464">
        <f>'PR Expenditure_7A'!D127</f>
        <v>0</v>
      </c>
      <c r="F126" s="1449"/>
      <c r="G126" s="1464">
        <f t="shared" si="9"/>
        <v>0</v>
      </c>
      <c r="H126" s="518" t="str">
        <f t="shared" si="10"/>
        <v>N/A</v>
      </c>
      <c r="I126" s="586"/>
      <c r="J126" s="579"/>
      <c r="L126" s="1451">
        <v>0</v>
      </c>
      <c r="M126" s="1451">
        <v>0</v>
      </c>
      <c r="N126" s="1450">
        <f t="shared" si="8"/>
        <v>0</v>
      </c>
      <c r="O126" s="518" t="str">
        <f t="shared" si="11"/>
        <v>N/A</v>
      </c>
    </row>
    <row r="127" spans="1:15" ht="23.25" hidden="1" customHeight="1" x14ac:dyDescent="0.2">
      <c r="A127" s="587">
        <f>'PR Expenditure_7A'!A128</f>
        <v>0</v>
      </c>
      <c r="B127" s="667">
        <f>'PR Expenditure_7A'!B128</f>
        <v>0</v>
      </c>
      <c r="C127" s="1464">
        <f>'PR Expenditure_7A'!C128</f>
        <v>0</v>
      </c>
      <c r="D127" s="1448"/>
      <c r="E127" s="1464">
        <f>'PR Expenditure_7A'!D128</f>
        <v>0</v>
      </c>
      <c r="F127" s="1449"/>
      <c r="G127" s="1464">
        <f t="shared" si="9"/>
        <v>0</v>
      </c>
      <c r="H127" s="518" t="str">
        <f t="shared" si="10"/>
        <v>N/A</v>
      </c>
      <c r="I127" s="586"/>
      <c r="J127" s="579"/>
      <c r="L127" s="1451">
        <v>0</v>
      </c>
      <c r="M127" s="1451">
        <v>0</v>
      </c>
      <c r="N127" s="1450">
        <f t="shared" si="8"/>
        <v>0</v>
      </c>
      <c r="O127" s="518" t="str">
        <f t="shared" si="11"/>
        <v>N/A</v>
      </c>
    </row>
    <row r="128" spans="1:15" ht="23.25" hidden="1" customHeight="1" x14ac:dyDescent="0.2">
      <c r="A128" s="587">
        <f>'PR Expenditure_7A'!A129</f>
        <v>0</v>
      </c>
      <c r="B128" s="667">
        <f>'PR Expenditure_7A'!B129</f>
        <v>0</v>
      </c>
      <c r="C128" s="1464">
        <f>'PR Expenditure_7A'!C129</f>
        <v>0</v>
      </c>
      <c r="D128" s="1448"/>
      <c r="E128" s="1464">
        <f>'PR Expenditure_7A'!D129</f>
        <v>0</v>
      </c>
      <c r="F128" s="1449"/>
      <c r="G128" s="1464">
        <f t="shared" si="9"/>
        <v>0</v>
      </c>
      <c r="H128" s="518" t="str">
        <f t="shared" si="10"/>
        <v>N/A</v>
      </c>
      <c r="I128" s="586"/>
      <c r="J128" s="579"/>
      <c r="L128" s="1451">
        <v>0</v>
      </c>
      <c r="M128" s="1451">
        <v>0</v>
      </c>
      <c r="N128" s="1450">
        <f t="shared" si="8"/>
        <v>0</v>
      </c>
      <c r="O128" s="518" t="str">
        <f t="shared" si="11"/>
        <v>N/A</v>
      </c>
    </row>
    <row r="129" spans="1:15" ht="23.25" hidden="1" customHeight="1" x14ac:dyDescent="0.2">
      <c r="A129" s="587">
        <f>'PR Expenditure_7A'!A130</f>
        <v>0</v>
      </c>
      <c r="B129" s="667">
        <f>'PR Expenditure_7A'!B130</f>
        <v>0</v>
      </c>
      <c r="C129" s="1464">
        <f>'PR Expenditure_7A'!C130</f>
        <v>0</v>
      </c>
      <c r="D129" s="1448"/>
      <c r="E129" s="1464">
        <f>'PR Expenditure_7A'!D130</f>
        <v>0</v>
      </c>
      <c r="F129" s="1449"/>
      <c r="G129" s="1464">
        <f t="shared" si="9"/>
        <v>0</v>
      </c>
      <c r="H129" s="518" t="str">
        <f t="shared" si="10"/>
        <v>N/A</v>
      </c>
      <c r="I129" s="586"/>
      <c r="J129" s="579"/>
      <c r="L129" s="1451">
        <v>0</v>
      </c>
      <c r="M129" s="1451">
        <v>0</v>
      </c>
      <c r="N129" s="1450">
        <f t="shared" si="8"/>
        <v>0</v>
      </c>
      <c r="O129" s="518" t="str">
        <f t="shared" si="11"/>
        <v>N/A</v>
      </c>
    </row>
    <row r="130" spans="1:15" ht="23.25" hidden="1" customHeight="1" x14ac:dyDescent="0.2">
      <c r="A130" s="587">
        <f>'PR Expenditure_7A'!A131</f>
        <v>0</v>
      </c>
      <c r="B130" s="667">
        <f>'PR Expenditure_7A'!B131</f>
        <v>0</v>
      </c>
      <c r="C130" s="1464">
        <f>'PR Expenditure_7A'!C131</f>
        <v>0</v>
      </c>
      <c r="D130" s="1448"/>
      <c r="E130" s="1464">
        <f>'PR Expenditure_7A'!D131</f>
        <v>0</v>
      </c>
      <c r="F130" s="1449"/>
      <c r="G130" s="1464">
        <f t="shared" si="9"/>
        <v>0</v>
      </c>
      <c r="H130" s="518" t="str">
        <f t="shared" si="10"/>
        <v>N/A</v>
      </c>
      <c r="I130" s="586"/>
      <c r="J130" s="579"/>
      <c r="L130" s="1451">
        <v>0</v>
      </c>
      <c r="M130" s="1451">
        <v>0</v>
      </c>
      <c r="N130" s="1450">
        <f t="shared" si="8"/>
        <v>0</v>
      </c>
      <c r="O130" s="518" t="str">
        <f t="shared" si="11"/>
        <v>N/A</v>
      </c>
    </row>
    <row r="131" spans="1:15" ht="23.25" hidden="1" customHeight="1" x14ac:dyDescent="0.2">
      <c r="A131" s="587">
        <f>'PR Expenditure_7A'!A132</f>
        <v>0</v>
      </c>
      <c r="B131" s="667">
        <f>'PR Expenditure_7A'!B132</f>
        <v>0</v>
      </c>
      <c r="C131" s="1464">
        <f>'PR Expenditure_7A'!C132</f>
        <v>0</v>
      </c>
      <c r="D131" s="1448"/>
      <c r="E131" s="1464">
        <f>'PR Expenditure_7A'!D132</f>
        <v>0</v>
      </c>
      <c r="F131" s="1449"/>
      <c r="G131" s="1464">
        <f t="shared" si="9"/>
        <v>0</v>
      </c>
      <c r="H131" s="518" t="str">
        <f t="shared" si="10"/>
        <v>N/A</v>
      </c>
      <c r="I131" s="586"/>
      <c r="J131" s="579"/>
      <c r="L131" s="1451">
        <v>0</v>
      </c>
      <c r="M131" s="1451">
        <v>0</v>
      </c>
      <c r="N131" s="1450">
        <f t="shared" si="8"/>
        <v>0</v>
      </c>
      <c r="O131" s="518" t="str">
        <f t="shared" si="11"/>
        <v>N/A</v>
      </c>
    </row>
    <row r="132" spans="1:15" ht="23.25" hidden="1" customHeight="1" x14ac:dyDescent="0.2">
      <c r="A132" s="587">
        <f>'PR Expenditure_7A'!A133</f>
        <v>0</v>
      </c>
      <c r="B132" s="667">
        <f>'PR Expenditure_7A'!B133</f>
        <v>0</v>
      </c>
      <c r="C132" s="1464">
        <f>'PR Expenditure_7A'!C133</f>
        <v>0</v>
      </c>
      <c r="D132" s="1448"/>
      <c r="E132" s="1464">
        <f>'PR Expenditure_7A'!D133</f>
        <v>0</v>
      </c>
      <c r="F132" s="1449"/>
      <c r="G132" s="1464">
        <f t="shared" si="9"/>
        <v>0</v>
      </c>
      <c r="H132" s="518" t="str">
        <f t="shared" si="10"/>
        <v>N/A</v>
      </c>
      <c r="I132" s="586"/>
      <c r="J132" s="579"/>
      <c r="L132" s="1451">
        <v>0</v>
      </c>
      <c r="M132" s="1451">
        <v>0</v>
      </c>
      <c r="N132" s="1450">
        <f t="shared" si="8"/>
        <v>0</v>
      </c>
      <c r="O132" s="518" t="str">
        <f t="shared" si="11"/>
        <v>N/A</v>
      </c>
    </row>
    <row r="133" spans="1:15" ht="23.25" hidden="1" customHeight="1" x14ac:dyDescent="0.2">
      <c r="A133" s="587">
        <f>'PR Expenditure_7A'!A134</f>
        <v>0</v>
      </c>
      <c r="B133" s="667">
        <f>'PR Expenditure_7A'!B134</f>
        <v>0</v>
      </c>
      <c r="C133" s="1464">
        <f>'PR Expenditure_7A'!C134</f>
        <v>0</v>
      </c>
      <c r="D133" s="1448"/>
      <c r="E133" s="1464">
        <f>'PR Expenditure_7A'!D134</f>
        <v>0</v>
      </c>
      <c r="F133" s="1449"/>
      <c r="G133" s="1464">
        <f t="shared" si="9"/>
        <v>0</v>
      </c>
      <c r="H133" s="518" t="str">
        <f t="shared" si="10"/>
        <v>N/A</v>
      </c>
      <c r="I133" s="586"/>
      <c r="J133" s="579"/>
      <c r="L133" s="1451">
        <v>0</v>
      </c>
      <c r="M133" s="1451">
        <v>0</v>
      </c>
      <c r="N133" s="1450">
        <f t="shared" si="8"/>
        <v>0</v>
      </c>
      <c r="O133" s="518" t="str">
        <f t="shared" si="11"/>
        <v>N/A</v>
      </c>
    </row>
    <row r="134" spans="1:15" ht="23.25" hidden="1" customHeight="1" x14ac:dyDescent="0.2">
      <c r="A134" s="587">
        <f>'PR Expenditure_7A'!A135</f>
        <v>0</v>
      </c>
      <c r="B134" s="667">
        <f>'PR Expenditure_7A'!B135</f>
        <v>0</v>
      </c>
      <c r="C134" s="1464">
        <f>'PR Expenditure_7A'!C135</f>
        <v>0</v>
      </c>
      <c r="D134" s="1448"/>
      <c r="E134" s="1464">
        <f>'PR Expenditure_7A'!D135</f>
        <v>0</v>
      </c>
      <c r="F134" s="1449"/>
      <c r="G134" s="1464">
        <f t="shared" si="9"/>
        <v>0</v>
      </c>
      <c r="H134" s="518" t="str">
        <f t="shared" si="10"/>
        <v>N/A</v>
      </c>
      <c r="I134" s="586"/>
      <c r="J134" s="579"/>
      <c r="L134" s="1451">
        <v>0</v>
      </c>
      <c r="M134" s="1451">
        <v>0</v>
      </c>
      <c r="N134" s="1450">
        <f t="shared" si="8"/>
        <v>0</v>
      </c>
      <c r="O134" s="518" t="str">
        <f t="shared" si="11"/>
        <v>N/A</v>
      </c>
    </row>
    <row r="135" spans="1:15" ht="23.25" hidden="1" customHeight="1" x14ac:dyDescent="0.2">
      <c r="A135" s="587">
        <f>'PR Expenditure_7A'!A136</f>
        <v>0</v>
      </c>
      <c r="B135" s="667">
        <f>'PR Expenditure_7A'!B136</f>
        <v>0</v>
      </c>
      <c r="C135" s="1464">
        <f>'PR Expenditure_7A'!C136</f>
        <v>0</v>
      </c>
      <c r="D135" s="1448"/>
      <c r="E135" s="1464">
        <f>'PR Expenditure_7A'!D136</f>
        <v>0</v>
      </c>
      <c r="F135" s="1449"/>
      <c r="G135" s="1464">
        <f t="shared" si="9"/>
        <v>0</v>
      </c>
      <c r="H135" s="518" t="str">
        <f t="shared" si="10"/>
        <v>N/A</v>
      </c>
      <c r="I135" s="586"/>
      <c r="J135" s="579"/>
      <c r="L135" s="1451">
        <v>0</v>
      </c>
      <c r="M135" s="1451">
        <v>0</v>
      </c>
      <c r="N135" s="1450">
        <f t="shared" si="8"/>
        <v>0</v>
      </c>
      <c r="O135" s="518" t="str">
        <f t="shared" si="11"/>
        <v>N/A</v>
      </c>
    </row>
    <row r="136" spans="1:15" ht="23.25" customHeight="1" thickBot="1" x14ac:dyDescent="0.25">
      <c r="A136" s="581" t="s">
        <v>340</v>
      </c>
      <c r="B136" s="666"/>
      <c r="C136" s="1458">
        <f>SUM(C26:C135)</f>
        <v>4646843.1347466186</v>
      </c>
      <c r="D136" s="1458">
        <f>SUM(D26:D135)</f>
        <v>0</v>
      </c>
      <c r="E136" s="1458">
        <f>SUM(E26:E135)</f>
        <v>2610959.8723263196</v>
      </c>
      <c r="F136" s="1458">
        <f>SUM(F26:F135)</f>
        <v>0</v>
      </c>
      <c r="G136" s="1458">
        <f>SUM(G26:G135)</f>
        <v>2035883.2624202995</v>
      </c>
      <c r="H136" s="582">
        <f>E136/C136</f>
        <v>0.56187820346311068</v>
      </c>
      <c r="I136" s="519"/>
      <c r="J136" s="566"/>
      <c r="L136" s="1463">
        <f>SUM(L26:L135)</f>
        <v>0</v>
      </c>
      <c r="M136" s="1463">
        <f>SUM(M26:M135)</f>
        <v>0</v>
      </c>
      <c r="N136" s="1463">
        <f>SUM(N26:N135)</f>
        <v>0</v>
      </c>
      <c r="O136" s="519" t="e">
        <f>M136/L136</f>
        <v>#DIV/0!</v>
      </c>
    </row>
    <row r="137" spans="1:15" x14ac:dyDescent="0.2">
      <c r="E137" s="583"/>
      <c r="F137" s="583"/>
      <c r="J137" s="491"/>
    </row>
    <row r="138" spans="1:15" ht="15" x14ac:dyDescent="0.2">
      <c r="A138" s="487" t="s">
        <v>358</v>
      </c>
      <c r="B138" s="487"/>
      <c r="C138" s="488"/>
      <c r="D138" s="488"/>
      <c r="E138" s="488"/>
      <c r="F138" s="488"/>
      <c r="G138" s="489"/>
      <c r="H138" s="490"/>
      <c r="I138" s="490"/>
      <c r="J138" s="566"/>
      <c r="L138" s="490"/>
      <c r="M138" s="490"/>
      <c r="N138" s="490"/>
      <c r="O138" s="490"/>
    </row>
    <row r="139" spans="1:15" ht="13.5" thickBot="1" x14ac:dyDescent="0.25">
      <c r="J139" s="491"/>
    </row>
    <row r="140" spans="1:15" s="492" customFormat="1" ht="57" x14ac:dyDescent="0.2">
      <c r="A140" s="1323" t="s">
        <v>359</v>
      </c>
      <c r="B140" s="1322" t="s">
        <v>1312</v>
      </c>
      <c r="C140" s="494" t="s">
        <v>112</v>
      </c>
      <c r="D140" s="494" t="s">
        <v>1086</v>
      </c>
      <c r="E140" s="494" t="s">
        <v>1023</v>
      </c>
      <c r="F140" s="494" t="s">
        <v>1087</v>
      </c>
      <c r="G140" s="494" t="s">
        <v>337</v>
      </c>
      <c r="H140" s="494" t="s">
        <v>338</v>
      </c>
      <c r="I140" s="495" t="s">
        <v>1172</v>
      </c>
      <c r="J140" s="323"/>
      <c r="K140" s="317"/>
      <c r="L140" s="493" t="s">
        <v>30</v>
      </c>
      <c r="M140" s="494" t="s">
        <v>1026</v>
      </c>
      <c r="N140" s="494" t="s">
        <v>1027</v>
      </c>
      <c r="O140" s="495" t="s">
        <v>338</v>
      </c>
    </row>
    <row r="141" spans="1:15" ht="21.75" customHeight="1" x14ac:dyDescent="0.2">
      <c r="A141" s="1324" t="str">
        <f>'PR Expenditure_7A'!A142</f>
        <v>National Center for Disease Control and Public Health</v>
      </c>
      <c r="B141" s="1325" t="str">
        <f>IF('PR Expenditure_7A'!B142="","",'PR Expenditure_7A'!B142)</f>
        <v>Government - Other</v>
      </c>
      <c r="C141" s="1464">
        <f>'PR Expenditure_7A'!C142</f>
        <v>1467012.3329163485</v>
      </c>
      <c r="D141" s="1448"/>
      <c r="E141" s="1464">
        <f>'PR Expenditure_7A'!D142</f>
        <v>395739.90364157717</v>
      </c>
      <c r="F141" s="1449"/>
      <c r="G141" s="1464">
        <f>(C141+D141)-(E141+F141)</f>
        <v>1071272.4292747714</v>
      </c>
      <c r="H141" s="518">
        <f t="shared" ref="H141:H182" si="12">IF(AND((C141+D141)=0,(E141+F141)=0),"N/A",IF(AND((C141+D141)=0,(E141+F141)&lt;&gt;0),"Not Budgeted",(E141+F141)/(C141+D141)))</f>
        <v>0.26975908433902918</v>
      </c>
      <c r="I141" s="586"/>
      <c r="J141" s="580"/>
      <c r="L141" s="1451">
        <v>0</v>
      </c>
      <c r="M141" s="1451">
        <v>0</v>
      </c>
      <c r="N141" s="1450">
        <f t="shared" ref="N141:N182" si="13">L141-M141</f>
        <v>0</v>
      </c>
      <c r="O141" s="518" t="str">
        <f>IF(AND(L141=0,M141=0),"N/A",IF(AND(L141=0,M141&lt;&gt;0),"Not Budgeted",M141/L141))</f>
        <v>N/A</v>
      </c>
    </row>
    <row r="142" spans="1:15" ht="21.75" customHeight="1" x14ac:dyDescent="0.2">
      <c r="A142" s="1326" t="str">
        <f>'PR Expenditure_7A'!A143</f>
        <v>AIDS C (Infectious Diseases, AIDS and Clinical Immunology Research Center</v>
      </c>
      <c r="B142" s="1327" t="str">
        <f>IF('PR Expenditure_7A'!B143="","",'PR Expenditure_7A'!B143)</f>
        <v>Government - Other</v>
      </c>
      <c r="C142" s="1464">
        <f>'PR Expenditure_7A'!C143</f>
        <v>279423.08005080424</v>
      </c>
      <c r="D142" s="1448"/>
      <c r="E142" s="1464">
        <f>'PR Expenditure_7A'!D143</f>
        <v>245555.52145506965</v>
      </c>
      <c r="F142" s="1449"/>
      <c r="G142" s="1464">
        <f t="shared" ref="G142:G182" si="14">(C142+D142)-(E142+F142)</f>
        <v>33867.55859573459</v>
      </c>
      <c r="H142" s="518">
        <f t="shared" si="12"/>
        <v>0.87879469874293548</v>
      </c>
      <c r="I142" s="586"/>
      <c r="J142" s="580"/>
      <c r="L142" s="1451">
        <v>0</v>
      </c>
      <c r="M142" s="1451">
        <v>0</v>
      </c>
      <c r="N142" s="1450">
        <f t="shared" si="13"/>
        <v>0</v>
      </c>
      <c r="O142" s="518" t="str">
        <f t="shared" ref="O142:O182" si="15">IF(AND(L142=0,M142=0),"N/A",IF(AND(L142=0,M142&lt;&gt;0),"Not Budgeted",M142/L142))</f>
        <v>N/A</v>
      </c>
    </row>
    <row r="143" spans="1:15" ht="21.75" customHeight="1" x14ac:dyDescent="0.2">
      <c r="A143" s="1328" t="str">
        <f>'PR Expenditure_7A'!A144</f>
        <v>MHAPC   (Mental Health and Addiction Prevention Center)</v>
      </c>
      <c r="B143" s="1329" t="str">
        <f>IF('PR Expenditure_7A'!B144="","",'PR Expenditure_7A'!B144)</f>
        <v>Government - Other</v>
      </c>
      <c r="C143" s="1464">
        <f>'PR Expenditure_7A'!C144</f>
        <v>352698.41598374269</v>
      </c>
      <c r="D143" s="1448"/>
      <c r="E143" s="1464">
        <f>'PR Expenditure_7A'!D144</f>
        <v>305396.85191630397</v>
      </c>
      <c r="F143" s="1449"/>
      <c r="G143" s="1464">
        <f t="shared" si="14"/>
        <v>47301.56406743871</v>
      </c>
      <c r="H143" s="518">
        <f t="shared" si="12"/>
        <v>0.86588665578350932</v>
      </c>
      <c r="I143" s="586"/>
      <c r="J143" s="580"/>
      <c r="L143" s="1451">
        <v>0</v>
      </c>
      <c r="M143" s="1451">
        <v>0</v>
      </c>
      <c r="N143" s="1450">
        <f t="shared" si="13"/>
        <v>0</v>
      </c>
      <c r="O143" s="518" t="str">
        <f t="shared" si="15"/>
        <v>N/A</v>
      </c>
    </row>
    <row r="144" spans="1:15" ht="21.75" customHeight="1" x14ac:dyDescent="0.2">
      <c r="A144" s="1326" t="str">
        <f>'PR Expenditure_7A'!A145</f>
        <v>GHRN     (Georgian Harm Reduction Center)</v>
      </c>
      <c r="B144" s="1327" t="str">
        <f>IF('PR Expenditure_7A'!B145="","",'PR Expenditure_7A'!B145)</f>
        <v>Civil Society - Local Non-Governmental Organization</v>
      </c>
      <c r="C144" s="1464">
        <f>'PR Expenditure_7A'!C145</f>
        <v>717972.35405153024</v>
      </c>
      <c r="D144" s="1448"/>
      <c r="E144" s="1464">
        <f>'PR Expenditure_7A'!D145</f>
        <v>582769.51273137913</v>
      </c>
      <c r="F144" s="1449"/>
      <c r="G144" s="1464">
        <f t="shared" si="14"/>
        <v>135202.84132015111</v>
      </c>
      <c r="H144" s="518">
        <f t="shared" si="12"/>
        <v>0.81168795628801138</v>
      </c>
      <c r="I144" s="586"/>
      <c r="J144" s="580"/>
      <c r="L144" s="1451">
        <v>0</v>
      </c>
      <c r="M144" s="1451">
        <v>0</v>
      </c>
      <c r="N144" s="1447">
        <f t="shared" si="13"/>
        <v>0</v>
      </c>
      <c r="O144" s="518" t="str">
        <f t="shared" si="15"/>
        <v>N/A</v>
      </c>
    </row>
    <row r="145" spans="1:15" ht="21.75" customHeight="1" x14ac:dyDescent="0.2">
      <c r="A145" s="1328" t="str">
        <f>'PR Expenditure_7A'!A146</f>
        <v>TG           (Center for Informationand Medical Counseling Tanadgoma)</v>
      </c>
      <c r="B145" s="1329" t="str">
        <f>IF('PR Expenditure_7A'!B146="","",'PR Expenditure_7A'!B146)</f>
        <v>Civil Society - Local Non-Governmental Organization</v>
      </c>
      <c r="C145" s="1464">
        <f>'PR Expenditure_7A'!C146</f>
        <v>361778.16365440271</v>
      </c>
      <c r="D145" s="1448"/>
      <c r="E145" s="1464">
        <f>'PR Expenditure_7A'!D146</f>
        <v>264858.61349033267</v>
      </c>
      <c r="F145" s="1449"/>
      <c r="G145" s="1464">
        <f t="shared" si="14"/>
        <v>96919.550164070039</v>
      </c>
      <c r="H145" s="518">
        <f t="shared" si="12"/>
        <v>0.73210226624773633</v>
      </c>
      <c r="I145" s="586"/>
      <c r="J145" s="580"/>
      <c r="L145" s="1451">
        <v>0</v>
      </c>
      <c r="M145" s="1451">
        <v>0</v>
      </c>
      <c r="N145" s="1447">
        <f t="shared" si="13"/>
        <v>0</v>
      </c>
      <c r="O145" s="518" t="str">
        <f t="shared" si="15"/>
        <v>N/A</v>
      </c>
    </row>
    <row r="146" spans="1:15" ht="21.75" customHeight="1" x14ac:dyDescent="0.2">
      <c r="A146" s="1326" t="str">
        <f>'PR Expenditure_7A'!A147</f>
        <v>HAPS       (Patients Support Foundation)</v>
      </c>
      <c r="B146" s="1327" t="str">
        <f>IF('PR Expenditure_7A'!B147="","",'PR Expenditure_7A'!B147)</f>
        <v>Civil Society - Local Non-Governmental Organization</v>
      </c>
      <c r="C146" s="1464">
        <f>'PR Expenditure_7A'!C147</f>
        <v>69866.902624894152</v>
      </c>
      <c r="D146" s="1448"/>
      <c r="E146" s="1464">
        <f>'PR Expenditure_7A'!D147</f>
        <v>62194.106787469609</v>
      </c>
      <c r="F146" s="1449"/>
      <c r="G146" s="1464">
        <f t="shared" si="14"/>
        <v>7672.7958374245427</v>
      </c>
      <c r="H146" s="518">
        <f t="shared" si="12"/>
        <v>0.89017981978364302</v>
      </c>
      <c r="I146" s="586"/>
      <c r="J146" s="580"/>
      <c r="L146" s="1451">
        <v>0</v>
      </c>
      <c r="M146" s="1451">
        <v>0</v>
      </c>
      <c r="N146" s="1447">
        <f t="shared" si="13"/>
        <v>0</v>
      </c>
      <c r="O146" s="518" t="str">
        <f t="shared" si="15"/>
        <v>N/A</v>
      </c>
    </row>
    <row r="147" spans="1:15" ht="21.75" customHeight="1" x14ac:dyDescent="0.2">
      <c r="A147" s="1326" t="str">
        <f>'PR Expenditure_7A'!A148</f>
        <v>Other</v>
      </c>
      <c r="B147" s="1327" t="str">
        <f>IF('PR Expenditure_7A'!B148="","",'PR Expenditure_7A'!B148)</f>
        <v>Civil Society - Community Based Organization</v>
      </c>
      <c r="C147" s="1464">
        <f>'PR Expenditure_7A'!C148</f>
        <v>126188.89704318375</v>
      </c>
      <c r="D147" s="1448"/>
      <c r="E147" s="1464">
        <f>'PR Expenditure_7A'!D148</f>
        <v>66857.965009291467</v>
      </c>
      <c r="F147" s="1449"/>
      <c r="G147" s="1464">
        <f t="shared" si="14"/>
        <v>59330.932033892284</v>
      </c>
      <c r="H147" s="518">
        <f t="shared" si="12"/>
        <v>0.52982446614468515</v>
      </c>
      <c r="I147" s="586"/>
      <c r="J147" s="580"/>
      <c r="L147" s="1451">
        <v>0</v>
      </c>
      <c r="M147" s="1451">
        <v>0</v>
      </c>
      <c r="N147" s="1447">
        <f t="shared" si="13"/>
        <v>0</v>
      </c>
      <c r="O147" s="518" t="str">
        <f t="shared" si="15"/>
        <v>N/A</v>
      </c>
    </row>
    <row r="148" spans="1:15" ht="21.75" customHeight="1" x14ac:dyDescent="0.2">
      <c r="A148" s="1328" t="str">
        <f>'PR Expenditure_7A'!A149</f>
        <v>PPM</v>
      </c>
      <c r="B148" s="1329" t="str">
        <f>IF('PR Expenditure_7A'!B149="","",'PR Expenditure_7A'!B149)</f>
        <v>Other</v>
      </c>
      <c r="C148" s="1464">
        <f>'PR Expenditure_7A'!C149</f>
        <v>892254.87999999989</v>
      </c>
      <c r="D148" s="1448"/>
      <c r="E148" s="1464">
        <f>'PR Expenditure_7A'!D149</f>
        <v>628708.43000000005</v>
      </c>
      <c r="F148" s="1449"/>
      <c r="G148" s="1464">
        <f t="shared" si="14"/>
        <v>263546.44999999984</v>
      </c>
      <c r="H148" s="518">
        <f t="shared" si="12"/>
        <v>0.70462873792295777</v>
      </c>
      <c r="I148" s="586"/>
      <c r="J148" s="580"/>
      <c r="L148" s="1451">
        <v>0</v>
      </c>
      <c r="M148" s="1451">
        <v>0</v>
      </c>
      <c r="N148" s="1447">
        <f t="shared" si="13"/>
        <v>0</v>
      </c>
      <c r="O148" s="518" t="str">
        <f t="shared" si="15"/>
        <v>N/A</v>
      </c>
    </row>
    <row r="149" spans="1:15" ht="21.75" customHeight="1" x14ac:dyDescent="0.2">
      <c r="A149" s="1326" t="str">
        <f>'PR Expenditure_7A'!A150</f>
        <v>IDA</v>
      </c>
      <c r="B149" s="1327" t="str">
        <f>IF('PR Expenditure_7A'!B150="","",'PR Expenditure_7A'!B150)</f>
        <v>Private Sector</v>
      </c>
      <c r="C149" s="1464">
        <f>'PR Expenditure_7A'!C150</f>
        <v>233769.21156142498</v>
      </c>
      <c r="D149" s="1448"/>
      <c r="E149" s="1464">
        <f>'PR Expenditure_7A'!D150</f>
        <v>19532.810000000001</v>
      </c>
      <c r="F149" s="1449"/>
      <c r="G149" s="1464">
        <f t="shared" si="14"/>
        <v>214236.40156142498</v>
      </c>
      <c r="H149" s="518">
        <f t="shared" si="12"/>
        <v>8.3555956190867239E-2</v>
      </c>
      <c r="I149" s="586"/>
      <c r="J149" s="580"/>
      <c r="L149" s="1451">
        <v>0</v>
      </c>
      <c r="M149" s="1451">
        <v>0</v>
      </c>
      <c r="N149" s="1447">
        <f t="shared" si="13"/>
        <v>0</v>
      </c>
      <c r="O149" s="518" t="str">
        <f t="shared" si="15"/>
        <v>N/A</v>
      </c>
    </row>
    <row r="150" spans="1:15" ht="21.75" customHeight="1" x14ac:dyDescent="0.2">
      <c r="A150" s="1328" t="str">
        <f>'PR Expenditure_7A'!A151</f>
        <v>CIF    (Curatsio International Foundation)</v>
      </c>
      <c r="B150" s="1329" t="str">
        <f>IF('PR Expenditure_7A'!B151="","",'PR Expenditure_7A'!B151)</f>
        <v>Civil Society - International Non-Governmental Organization</v>
      </c>
      <c r="C150" s="1464">
        <f>'PR Expenditure_7A'!C151</f>
        <v>145878.8968602879</v>
      </c>
      <c r="D150" s="1448"/>
      <c r="E150" s="1464">
        <f>'PR Expenditure_7A'!D151</f>
        <v>39346.160792799747</v>
      </c>
      <c r="F150" s="1449"/>
      <c r="G150" s="1464">
        <f t="shared" si="14"/>
        <v>106532.73606748815</v>
      </c>
      <c r="H150" s="518">
        <f t="shared" si="12"/>
        <v>0.26971797593508406</v>
      </c>
      <c r="I150" s="586"/>
      <c r="J150" s="580"/>
      <c r="L150" s="1451">
        <v>0</v>
      </c>
      <c r="M150" s="1451">
        <v>0</v>
      </c>
      <c r="N150" s="1447">
        <f t="shared" si="13"/>
        <v>0</v>
      </c>
      <c r="O150" s="518" t="str">
        <f t="shared" si="15"/>
        <v>N/A</v>
      </c>
    </row>
    <row r="151" spans="1:15" ht="21.75" hidden="1" customHeight="1" x14ac:dyDescent="0.2">
      <c r="A151" s="1330">
        <f>'PR Expenditure_7A'!A152</f>
        <v>0</v>
      </c>
      <c r="B151" s="1331" t="str">
        <f>IF('PR Expenditure_7A'!B152="","",'PR Expenditure_7A'!B152)</f>
        <v/>
      </c>
      <c r="C151" s="1464">
        <f>'PR Expenditure_7A'!C152</f>
        <v>0</v>
      </c>
      <c r="D151" s="1448"/>
      <c r="E151" s="1464">
        <f>'PR Expenditure_7A'!D152</f>
        <v>0</v>
      </c>
      <c r="F151" s="1449"/>
      <c r="G151" s="1464">
        <f t="shared" si="14"/>
        <v>0</v>
      </c>
      <c r="H151" s="518" t="str">
        <f t="shared" si="12"/>
        <v>N/A</v>
      </c>
      <c r="I151" s="586"/>
      <c r="J151" s="580"/>
      <c r="L151" s="1451">
        <v>0</v>
      </c>
      <c r="M151" s="1451">
        <v>0</v>
      </c>
      <c r="N151" s="1447">
        <f t="shared" si="13"/>
        <v>0</v>
      </c>
      <c r="O151" s="518" t="str">
        <f t="shared" si="15"/>
        <v>N/A</v>
      </c>
    </row>
    <row r="152" spans="1:15" ht="21.75" hidden="1" customHeight="1" x14ac:dyDescent="0.2">
      <c r="A152" s="1330" t="str">
        <f>'PR Expenditure_7A'!A153</f>
        <v>Entity 12</v>
      </c>
      <c r="B152" s="1331" t="str">
        <f>IF('PR Expenditure_7A'!B153="","",'PR Expenditure_7A'!B153)</f>
        <v/>
      </c>
      <c r="C152" s="1464">
        <f>'PR Expenditure_7A'!C153</f>
        <v>0</v>
      </c>
      <c r="D152" s="1448"/>
      <c r="E152" s="1464">
        <f>'PR Expenditure_7A'!D153</f>
        <v>0</v>
      </c>
      <c r="F152" s="1449"/>
      <c r="G152" s="1464">
        <f t="shared" si="14"/>
        <v>0</v>
      </c>
      <c r="H152" s="518" t="str">
        <f t="shared" si="12"/>
        <v>N/A</v>
      </c>
      <c r="I152" s="586"/>
      <c r="J152" s="580"/>
      <c r="L152" s="1451">
        <v>0</v>
      </c>
      <c r="M152" s="1451">
        <v>0</v>
      </c>
      <c r="N152" s="1447">
        <f t="shared" si="13"/>
        <v>0</v>
      </c>
      <c r="O152" s="518" t="str">
        <f t="shared" si="15"/>
        <v>N/A</v>
      </c>
    </row>
    <row r="153" spans="1:15" ht="21.75" hidden="1" customHeight="1" x14ac:dyDescent="0.2">
      <c r="A153" s="1330" t="str">
        <f>'PR Expenditure_7A'!A154</f>
        <v>Entity 13</v>
      </c>
      <c r="B153" s="1331" t="str">
        <f>IF('PR Expenditure_7A'!B154="","",'PR Expenditure_7A'!B154)</f>
        <v/>
      </c>
      <c r="C153" s="1464">
        <f>'PR Expenditure_7A'!C154</f>
        <v>0</v>
      </c>
      <c r="D153" s="1448"/>
      <c r="E153" s="1464">
        <f>'PR Expenditure_7A'!D154</f>
        <v>0</v>
      </c>
      <c r="F153" s="1449"/>
      <c r="G153" s="1464">
        <f t="shared" si="14"/>
        <v>0</v>
      </c>
      <c r="H153" s="518" t="str">
        <f t="shared" si="12"/>
        <v>N/A</v>
      </c>
      <c r="I153" s="586"/>
      <c r="J153" s="580"/>
      <c r="L153" s="1451">
        <v>0</v>
      </c>
      <c r="M153" s="1451">
        <v>0</v>
      </c>
      <c r="N153" s="1447">
        <f t="shared" si="13"/>
        <v>0</v>
      </c>
      <c r="O153" s="518" t="str">
        <f t="shared" si="15"/>
        <v>N/A</v>
      </c>
    </row>
    <row r="154" spans="1:15" ht="21.75" hidden="1" customHeight="1" x14ac:dyDescent="0.2">
      <c r="A154" s="1330" t="str">
        <f>'PR Expenditure_7A'!A155</f>
        <v>Entity 14</v>
      </c>
      <c r="B154" s="1331" t="str">
        <f>IF('PR Expenditure_7A'!B155="","",'PR Expenditure_7A'!B155)</f>
        <v/>
      </c>
      <c r="C154" s="1464">
        <f>'PR Expenditure_7A'!C155</f>
        <v>0</v>
      </c>
      <c r="D154" s="1448"/>
      <c r="E154" s="1464">
        <f>'PR Expenditure_7A'!D155</f>
        <v>0</v>
      </c>
      <c r="F154" s="1449"/>
      <c r="G154" s="1464">
        <f t="shared" si="14"/>
        <v>0</v>
      </c>
      <c r="H154" s="518" t="str">
        <f t="shared" si="12"/>
        <v>N/A</v>
      </c>
      <c r="I154" s="586"/>
      <c r="J154" s="580"/>
      <c r="L154" s="1451">
        <v>0</v>
      </c>
      <c r="M154" s="1451">
        <v>0</v>
      </c>
      <c r="N154" s="1447">
        <f t="shared" si="13"/>
        <v>0</v>
      </c>
      <c r="O154" s="518" t="str">
        <f t="shared" si="15"/>
        <v>N/A</v>
      </c>
    </row>
    <row r="155" spans="1:15" ht="21.75" hidden="1" customHeight="1" x14ac:dyDescent="0.2">
      <c r="A155" s="1326" t="str">
        <f>'PR Expenditure_7A'!A156</f>
        <v>Entity 15</v>
      </c>
      <c r="B155" s="1327" t="str">
        <f>IF('PR Expenditure_7A'!B156="","",'PR Expenditure_7A'!B156)</f>
        <v/>
      </c>
      <c r="C155" s="1464">
        <f>'PR Expenditure_7A'!C156</f>
        <v>0</v>
      </c>
      <c r="D155" s="1448"/>
      <c r="E155" s="1464">
        <f>'PR Expenditure_7A'!D156</f>
        <v>0</v>
      </c>
      <c r="F155" s="1449"/>
      <c r="G155" s="1464">
        <f t="shared" si="14"/>
        <v>0</v>
      </c>
      <c r="H155" s="518" t="str">
        <f t="shared" si="12"/>
        <v>N/A</v>
      </c>
      <c r="I155" s="586"/>
      <c r="J155" s="580"/>
      <c r="L155" s="1451">
        <v>0</v>
      </c>
      <c r="M155" s="1451">
        <v>0</v>
      </c>
      <c r="N155" s="1447">
        <f t="shared" si="13"/>
        <v>0</v>
      </c>
      <c r="O155" s="518" t="str">
        <f t="shared" si="15"/>
        <v>N/A</v>
      </c>
    </row>
    <row r="156" spans="1:15" ht="21.75" hidden="1" customHeight="1" x14ac:dyDescent="0.2">
      <c r="A156" s="1330" t="str">
        <f>'PR Expenditure_7A'!A157</f>
        <v>Entity 16</v>
      </c>
      <c r="B156" s="1331" t="str">
        <f>IF('PR Expenditure_7A'!B157="","",'PR Expenditure_7A'!B157)</f>
        <v/>
      </c>
      <c r="C156" s="1464">
        <f>'PR Expenditure_7A'!C157</f>
        <v>0</v>
      </c>
      <c r="D156" s="1448"/>
      <c r="E156" s="1464">
        <f>'PR Expenditure_7A'!D157</f>
        <v>0</v>
      </c>
      <c r="F156" s="1449"/>
      <c r="G156" s="1464">
        <f t="shared" si="14"/>
        <v>0</v>
      </c>
      <c r="H156" s="518" t="str">
        <f t="shared" si="12"/>
        <v>N/A</v>
      </c>
      <c r="I156" s="586"/>
      <c r="J156" s="580"/>
      <c r="L156" s="1451">
        <v>0</v>
      </c>
      <c r="M156" s="1451">
        <v>0</v>
      </c>
      <c r="N156" s="1447">
        <f t="shared" si="13"/>
        <v>0</v>
      </c>
      <c r="O156" s="518" t="str">
        <f t="shared" si="15"/>
        <v>N/A</v>
      </c>
    </row>
    <row r="157" spans="1:15" ht="21.75" hidden="1" customHeight="1" x14ac:dyDescent="0.2">
      <c r="A157" s="1330" t="str">
        <f>'PR Expenditure_7A'!A158</f>
        <v>Entity 17</v>
      </c>
      <c r="B157" s="1331" t="str">
        <f>IF('PR Expenditure_7A'!B158="","",'PR Expenditure_7A'!B158)</f>
        <v/>
      </c>
      <c r="C157" s="1464">
        <f>'PR Expenditure_7A'!C158</f>
        <v>0</v>
      </c>
      <c r="D157" s="1448"/>
      <c r="E157" s="1464">
        <f>'PR Expenditure_7A'!D158</f>
        <v>0</v>
      </c>
      <c r="F157" s="1449"/>
      <c r="G157" s="1464">
        <f t="shared" si="14"/>
        <v>0</v>
      </c>
      <c r="H157" s="518" t="str">
        <f t="shared" si="12"/>
        <v>N/A</v>
      </c>
      <c r="I157" s="586"/>
      <c r="J157" s="580"/>
      <c r="L157" s="1451">
        <v>0</v>
      </c>
      <c r="M157" s="1451">
        <v>0</v>
      </c>
      <c r="N157" s="1447">
        <f t="shared" si="13"/>
        <v>0</v>
      </c>
      <c r="O157" s="518" t="str">
        <f t="shared" si="15"/>
        <v>N/A</v>
      </c>
    </row>
    <row r="158" spans="1:15" ht="21.75" hidden="1" customHeight="1" x14ac:dyDescent="0.2">
      <c r="A158" s="1326" t="str">
        <f>'PR Expenditure_7A'!A159</f>
        <v>Entity 18</v>
      </c>
      <c r="B158" s="1327" t="str">
        <f>IF('PR Expenditure_7A'!B159="","",'PR Expenditure_7A'!B159)</f>
        <v/>
      </c>
      <c r="C158" s="1464">
        <f>'PR Expenditure_7A'!C159</f>
        <v>0</v>
      </c>
      <c r="D158" s="1448"/>
      <c r="E158" s="1464">
        <f>'PR Expenditure_7A'!D159</f>
        <v>0</v>
      </c>
      <c r="F158" s="1449"/>
      <c r="G158" s="1464">
        <f t="shared" si="14"/>
        <v>0</v>
      </c>
      <c r="H158" s="518" t="str">
        <f t="shared" si="12"/>
        <v>N/A</v>
      </c>
      <c r="I158" s="586"/>
      <c r="J158" s="580"/>
      <c r="L158" s="1451">
        <v>0</v>
      </c>
      <c r="M158" s="1451">
        <v>0</v>
      </c>
      <c r="N158" s="1447">
        <f t="shared" si="13"/>
        <v>0</v>
      </c>
      <c r="O158" s="518" t="str">
        <f t="shared" si="15"/>
        <v>N/A</v>
      </c>
    </row>
    <row r="159" spans="1:15" ht="21.75" hidden="1" customHeight="1" x14ac:dyDescent="0.2">
      <c r="A159" s="1328" t="str">
        <f>'PR Expenditure_7A'!A160</f>
        <v>Entity 19</v>
      </c>
      <c r="B159" s="1329" t="str">
        <f>IF('PR Expenditure_7A'!B160="","",'PR Expenditure_7A'!B160)</f>
        <v/>
      </c>
      <c r="C159" s="1464">
        <f>'PR Expenditure_7A'!C160</f>
        <v>0</v>
      </c>
      <c r="D159" s="1448"/>
      <c r="E159" s="1464">
        <f>'PR Expenditure_7A'!D160</f>
        <v>0</v>
      </c>
      <c r="F159" s="1449"/>
      <c r="G159" s="1464">
        <f t="shared" si="14"/>
        <v>0</v>
      </c>
      <c r="H159" s="518" t="str">
        <f t="shared" si="12"/>
        <v>N/A</v>
      </c>
      <c r="I159" s="586"/>
      <c r="J159" s="580"/>
      <c r="L159" s="1451">
        <v>0</v>
      </c>
      <c r="M159" s="1451">
        <v>0</v>
      </c>
      <c r="N159" s="1447">
        <f t="shared" si="13"/>
        <v>0</v>
      </c>
      <c r="O159" s="518" t="str">
        <f t="shared" si="15"/>
        <v>N/A</v>
      </c>
    </row>
    <row r="160" spans="1:15" ht="21.75" hidden="1" customHeight="1" x14ac:dyDescent="0.2">
      <c r="A160" s="1330" t="str">
        <f>'PR Expenditure_7A'!A161</f>
        <v>Entity 20</v>
      </c>
      <c r="B160" s="1331" t="str">
        <f>IF('PR Expenditure_7A'!B161="","",'PR Expenditure_7A'!B161)</f>
        <v/>
      </c>
      <c r="C160" s="1464">
        <f>'PR Expenditure_7A'!C161</f>
        <v>0</v>
      </c>
      <c r="D160" s="1448"/>
      <c r="E160" s="1464">
        <f>'PR Expenditure_7A'!D161</f>
        <v>0</v>
      </c>
      <c r="F160" s="1449"/>
      <c r="G160" s="1464">
        <f t="shared" si="14"/>
        <v>0</v>
      </c>
      <c r="H160" s="518" t="str">
        <f t="shared" si="12"/>
        <v>N/A</v>
      </c>
      <c r="I160" s="586"/>
      <c r="J160" s="580"/>
      <c r="L160" s="1451">
        <v>0</v>
      </c>
      <c r="M160" s="1451">
        <v>0</v>
      </c>
      <c r="N160" s="1447">
        <f t="shared" si="13"/>
        <v>0</v>
      </c>
      <c r="O160" s="518" t="str">
        <f t="shared" si="15"/>
        <v>N/A</v>
      </c>
    </row>
    <row r="161" spans="1:15" ht="21.75" hidden="1" customHeight="1" x14ac:dyDescent="0.2">
      <c r="A161" s="1332" t="str">
        <f>'PR Expenditure_7A'!A162</f>
        <v>Entity 21</v>
      </c>
      <c r="B161" s="1327" t="str">
        <f>IF('PR Expenditure_7A'!B162="","",'PR Expenditure_7A'!B162)</f>
        <v/>
      </c>
      <c r="C161" s="1464">
        <f>'PR Expenditure_7A'!C162</f>
        <v>0</v>
      </c>
      <c r="D161" s="1448"/>
      <c r="E161" s="1464">
        <f>'PR Expenditure_7A'!D162</f>
        <v>0</v>
      </c>
      <c r="F161" s="1449"/>
      <c r="G161" s="1464">
        <f t="shared" si="14"/>
        <v>0</v>
      </c>
      <c r="H161" s="518" t="str">
        <f t="shared" si="12"/>
        <v>N/A</v>
      </c>
      <c r="I161" s="586"/>
      <c r="J161" s="580"/>
      <c r="L161" s="1451">
        <v>0</v>
      </c>
      <c r="M161" s="1451">
        <v>0</v>
      </c>
      <c r="N161" s="1447">
        <f t="shared" si="13"/>
        <v>0</v>
      </c>
      <c r="O161" s="518" t="str">
        <f t="shared" si="15"/>
        <v>N/A</v>
      </c>
    </row>
    <row r="162" spans="1:15" ht="21.75" hidden="1" customHeight="1" x14ac:dyDescent="0.2">
      <c r="A162" s="1326" t="str">
        <f>'PR Expenditure_7A'!A163</f>
        <v>Entity 22</v>
      </c>
      <c r="B162" s="1327" t="str">
        <f>IF('PR Expenditure_7A'!B163="","",'PR Expenditure_7A'!B163)</f>
        <v/>
      </c>
      <c r="C162" s="1464">
        <f>'PR Expenditure_7A'!C163</f>
        <v>0</v>
      </c>
      <c r="D162" s="1448"/>
      <c r="E162" s="1464">
        <f>'PR Expenditure_7A'!D163</f>
        <v>0</v>
      </c>
      <c r="F162" s="1449"/>
      <c r="G162" s="1464">
        <f t="shared" si="14"/>
        <v>0</v>
      </c>
      <c r="H162" s="518" t="str">
        <f t="shared" si="12"/>
        <v>N/A</v>
      </c>
      <c r="I162" s="586"/>
      <c r="J162" s="580"/>
      <c r="L162" s="1451">
        <v>0</v>
      </c>
      <c r="M162" s="1451">
        <v>0</v>
      </c>
      <c r="N162" s="1447">
        <f t="shared" si="13"/>
        <v>0</v>
      </c>
      <c r="O162" s="518" t="str">
        <f t="shared" si="15"/>
        <v>N/A</v>
      </c>
    </row>
    <row r="163" spans="1:15" ht="21.75" hidden="1" customHeight="1" x14ac:dyDescent="0.2">
      <c r="A163" s="1328" t="str">
        <f>'PR Expenditure_7A'!A164</f>
        <v>Entity 23</v>
      </c>
      <c r="B163" s="1329" t="str">
        <f>IF('PR Expenditure_7A'!B164="","",'PR Expenditure_7A'!B164)</f>
        <v/>
      </c>
      <c r="C163" s="1464">
        <f>'PR Expenditure_7A'!C164</f>
        <v>0</v>
      </c>
      <c r="D163" s="1448"/>
      <c r="E163" s="1464">
        <f>'PR Expenditure_7A'!D164</f>
        <v>0</v>
      </c>
      <c r="F163" s="1449"/>
      <c r="G163" s="1464">
        <f t="shared" si="14"/>
        <v>0</v>
      </c>
      <c r="H163" s="518" t="str">
        <f t="shared" si="12"/>
        <v>N/A</v>
      </c>
      <c r="I163" s="586"/>
      <c r="J163" s="580"/>
      <c r="L163" s="1451">
        <v>0</v>
      </c>
      <c r="M163" s="1451">
        <v>0</v>
      </c>
      <c r="N163" s="1447">
        <f t="shared" si="13"/>
        <v>0</v>
      </c>
      <c r="O163" s="518" t="str">
        <f t="shared" si="15"/>
        <v>N/A</v>
      </c>
    </row>
    <row r="164" spans="1:15" ht="21.75" hidden="1" customHeight="1" x14ac:dyDescent="0.2">
      <c r="A164" s="1326" t="str">
        <f>'PR Expenditure_7A'!A165</f>
        <v>Entity 24</v>
      </c>
      <c r="B164" s="1327" t="str">
        <f>IF('PR Expenditure_7A'!B165="","",'PR Expenditure_7A'!B165)</f>
        <v/>
      </c>
      <c r="C164" s="1464">
        <f>'PR Expenditure_7A'!C165</f>
        <v>0</v>
      </c>
      <c r="D164" s="1448"/>
      <c r="E164" s="1464">
        <f>'PR Expenditure_7A'!D165</f>
        <v>0</v>
      </c>
      <c r="F164" s="1449"/>
      <c r="G164" s="1464">
        <f t="shared" si="14"/>
        <v>0</v>
      </c>
      <c r="H164" s="518" t="str">
        <f t="shared" si="12"/>
        <v>N/A</v>
      </c>
      <c r="I164" s="586"/>
      <c r="J164" s="580"/>
      <c r="L164" s="1451">
        <v>0</v>
      </c>
      <c r="M164" s="1451">
        <v>0</v>
      </c>
      <c r="N164" s="1447">
        <f t="shared" si="13"/>
        <v>0</v>
      </c>
      <c r="O164" s="518" t="str">
        <f t="shared" si="15"/>
        <v>N/A</v>
      </c>
    </row>
    <row r="165" spans="1:15" ht="21.75" hidden="1" customHeight="1" x14ac:dyDescent="0.2">
      <c r="A165" s="1326" t="str">
        <f>'PR Expenditure_7A'!A166</f>
        <v>Entity 25</v>
      </c>
      <c r="B165" s="1327" t="str">
        <f>IF('PR Expenditure_7A'!B166="","",'PR Expenditure_7A'!B166)</f>
        <v/>
      </c>
      <c r="C165" s="1464">
        <f>'PR Expenditure_7A'!C166</f>
        <v>0</v>
      </c>
      <c r="D165" s="1448"/>
      <c r="E165" s="1464">
        <f>'PR Expenditure_7A'!D166</f>
        <v>0</v>
      </c>
      <c r="F165" s="1449"/>
      <c r="G165" s="1464">
        <f t="shared" si="14"/>
        <v>0</v>
      </c>
      <c r="H165" s="518" t="str">
        <f t="shared" si="12"/>
        <v>N/A</v>
      </c>
      <c r="I165" s="586"/>
      <c r="J165" s="580"/>
      <c r="L165" s="1451">
        <v>0</v>
      </c>
      <c r="M165" s="1451">
        <v>0</v>
      </c>
      <c r="N165" s="1447">
        <f t="shared" si="13"/>
        <v>0</v>
      </c>
      <c r="O165" s="518" t="str">
        <f t="shared" si="15"/>
        <v>N/A</v>
      </c>
    </row>
    <row r="166" spans="1:15" ht="21.75" hidden="1" customHeight="1" x14ac:dyDescent="0.2">
      <c r="A166" s="1326" t="str">
        <f>'PR Expenditure_7A'!A167</f>
        <v>Entity 26</v>
      </c>
      <c r="B166" s="1327" t="str">
        <f>IF('PR Expenditure_7A'!B167="","",'PR Expenditure_7A'!B167)</f>
        <v/>
      </c>
      <c r="C166" s="1464">
        <f>'PR Expenditure_7A'!C167</f>
        <v>0</v>
      </c>
      <c r="D166" s="1448"/>
      <c r="E166" s="1464">
        <f>'PR Expenditure_7A'!D167</f>
        <v>0</v>
      </c>
      <c r="F166" s="1449"/>
      <c r="G166" s="1464">
        <f t="shared" si="14"/>
        <v>0</v>
      </c>
      <c r="H166" s="518" t="str">
        <f t="shared" si="12"/>
        <v>N/A</v>
      </c>
      <c r="I166" s="586"/>
      <c r="J166" s="580"/>
      <c r="L166" s="1451">
        <v>0</v>
      </c>
      <c r="M166" s="1451">
        <v>0</v>
      </c>
      <c r="N166" s="1447">
        <f t="shared" si="13"/>
        <v>0</v>
      </c>
      <c r="O166" s="518" t="str">
        <f t="shared" si="15"/>
        <v>N/A</v>
      </c>
    </row>
    <row r="167" spans="1:15" ht="21.75" hidden="1" customHeight="1" x14ac:dyDescent="0.2">
      <c r="A167" s="1326" t="str">
        <f>'PR Expenditure_7A'!A168</f>
        <v>Entity 27</v>
      </c>
      <c r="B167" s="1327" t="str">
        <f>IF('PR Expenditure_7A'!B168="","",'PR Expenditure_7A'!B168)</f>
        <v/>
      </c>
      <c r="C167" s="1464">
        <f>'PR Expenditure_7A'!C168</f>
        <v>0</v>
      </c>
      <c r="D167" s="1448"/>
      <c r="E167" s="1464">
        <f>'PR Expenditure_7A'!D168</f>
        <v>0</v>
      </c>
      <c r="F167" s="1449"/>
      <c r="G167" s="1464">
        <f t="shared" si="14"/>
        <v>0</v>
      </c>
      <c r="H167" s="518" t="str">
        <f t="shared" si="12"/>
        <v>N/A</v>
      </c>
      <c r="I167" s="586"/>
      <c r="J167" s="580"/>
      <c r="L167" s="1451">
        <v>0</v>
      </c>
      <c r="M167" s="1451">
        <v>0</v>
      </c>
      <c r="N167" s="1447">
        <f t="shared" si="13"/>
        <v>0</v>
      </c>
      <c r="O167" s="518" t="str">
        <f t="shared" si="15"/>
        <v>N/A</v>
      </c>
    </row>
    <row r="168" spans="1:15" ht="21.75" hidden="1" customHeight="1" x14ac:dyDescent="0.2">
      <c r="A168" s="1328" t="str">
        <f>'PR Expenditure_7A'!A169</f>
        <v>Entity 28</v>
      </c>
      <c r="B168" s="1329" t="str">
        <f>IF('PR Expenditure_7A'!B169="","",'PR Expenditure_7A'!B169)</f>
        <v/>
      </c>
      <c r="C168" s="1464">
        <f>'PR Expenditure_7A'!C169</f>
        <v>0</v>
      </c>
      <c r="D168" s="1448"/>
      <c r="E168" s="1464">
        <f>'PR Expenditure_7A'!D169</f>
        <v>0</v>
      </c>
      <c r="F168" s="1449"/>
      <c r="G168" s="1464">
        <f t="shared" si="14"/>
        <v>0</v>
      </c>
      <c r="H168" s="518" t="str">
        <f t="shared" si="12"/>
        <v>N/A</v>
      </c>
      <c r="I168" s="586"/>
      <c r="J168" s="580"/>
      <c r="L168" s="1451">
        <v>0</v>
      </c>
      <c r="M168" s="1451">
        <v>0</v>
      </c>
      <c r="N168" s="1447">
        <f t="shared" si="13"/>
        <v>0</v>
      </c>
      <c r="O168" s="518" t="str">
        <f t="shared" si="15"/>
        <v>N/A</v>
      </c>
    </row>
    <row r="169" spans="1:15" ht="21.75" hidden="1" customHeight="1" x14ac:dyDescent="0.2">
      <c r="A169" s="1326" t="str">
        <f>'PR Expenditure_7A'!A170</f>
        <v>Entity 29</v>
      </c>
      <c r="B169" s="1327" t="str">
        <f>IF('PR Expenditure_7A'!B170="","",'PR Expenditure_7A'!B170)</f>
        <v/>
      </c>
      <c r="C169" s="1464">
        <f>'PR Expenditure_7A'!C170</f>
        <v>0</v>
      </c>
      <c r="D169" s="1448"/>
      <c r="E169" s="1464">
        <f>'PR Expenditure_7A'!D170</f>
        <v>0</v>
      </c>
      <c r="F169" s="1449"/>
      <c r="G169" s="1464">
        <f t="shared" si="14"/>
        <v>0</v>
      </c>
      <c r="H169" s="518" t="str">
        <f t="shared" si="12"/>
        <v>N/A</v>
      </c>
      <c r="I169" s="586"/>
      <c r="J169" s="580"/>
      <c r="L169" s="1451">
        <v>0</v>
      </c>
      <c r="M169" s="1451">
        <v>0</v>
      </c>
      <c r="N169" s="1447">
        <f t="shared" si="13"/>
        <v>0</v>
      </c>
      <c r="O169" s="518" t="str">
        <f t="shared" si="15"/>
        <v>N/A</v>
      </c>
    </row>
    <row r="170" spans="1:15" ht="21.75" hidden="1" customHeight="1" x14ac:dyDescent="0.2">
      <c r="A170" s="1326" t="str">
        <f>'PR Expenditure_7A'!A171</f>
        <v>Entity 30</v>
      </c>
      <c r="B170" s="1327" t="str">
        <f>IF('PR Expenditure_7A'!B171="","",'PR Expenditure_7A'!B171)</f>
        <v/>
      </c>
      <c r="C170" s="1464">
        <f>'PR Expenditure_7A'!C171</f>
        <v>0</v>
      </c>
      <c r="D170" s="1448"/>
      <c r="E170" s="1464">
        <f>'PR Expenditure_7A'!D171</f>
        <v>0</v>
      </c>
      <c r="F170" s="1449"/>
      <c r="G170" s="1464">
        <f t="shared" si="14"/>
        <v>0</v>
      </c>
      <c r="H170" s="518" t="str">
        <f t="shared" si="12"/>
        <v>N/A</v>
      </c>
      <c r="I170" s="586"/>
      <c r="J170" s="580"/>
      <c r="L170" s="1451">
        <v>0</v>
      </c>
      <c r="M170" s="1451">
        <v>0</v>
      </c>
      <c r="N170" s="1447">
        <f t="shared" si="13"/>
        <v>0</v>
      </c>
      <c r="O170" s="518" t="str">
        <f t="shared" si="15"/>
        <v>N/A</v>
      </c>
    </row>
    <row r="171" spans="1:15" ht="21.75" hidden="1" customHeight="1" x14ac:dyDescent="0.2">
      <c r="A171" s="1328" t="str">
        <f>'PR Expenditure_7A'!A172</f>
        <v>Entity 31</v>
      </c>
      <c r="B171" s="1329" t="str">
        <f>IF('PR Expenditure_7A'!B172="","",'PR Expenditure_7A'!B172)</f>
        <v/>
      </c>
      <c r="C171" s="1464">
        <f>'PR Expenditure_7A'!C172</f>
        <v>0</v>
      </c>
      <c r="D171" s="1448"/>
      <c r="E171" s="1464">
        <f>'PR Expenditure_7A'!D172</f>
        <v>0</v>
      </c>
      <c r="F171" s="1449"/>
      <c r="G171" s="1464">
        <f t="shared" si="14"/>
        <v>0</v>
      </c>
      <c r="H171" s="518" t="str">
        <f t="shared" si="12"/>
        <v>N/A</v>
      </c>
      <c r="I171" s="586"/>
      <c r="J171" s="580"/>
      <c r="L171" s="1451">
        <v>0</v>
      </c>
      <c r="M171" s="1451">
        <v>0</v>
      </c>
      <c r="N171" s="1447">
        <f t="shared" si="13"/>
        <v>0</v>
      </c>
      <c r="O171" s="518" t="str">
        <f t="shared" si="15"/>
        <v>N/A</v>
      </c>
    </row>
    <row r="172" spans="1:15" ht="21.75" hidden="1" customHeight="1" x14ac:dyDescent="0.2">
      <c r="A172" s="1330" t="str">
        <f>'PR Expenditure_7A'!A173</f>
        <v>Entity 32</v>
      </c>
      <c r="B172" s="1331" t="str">
        <f>IF('PR Expenditure_7A'!B173="","",'PR Expenditure_7A'!B173)</f>
        <v/>
      </c>
      <c r="C172" s="1464">
        <f>'PR Expenditure_7A'!C173</f>
        <v>0</v>
      </c>
      <c r="D172" s="1448"/>
      <c r="E172" s="1464">
        <f>'PR Expenditure_7A'!D173</f>
        <v>0</v>
      </c>
      <c r="F172" s="1449"/>
      <c r="G172" s="1464">
        <f t="shared" si="14"/>
        <v>0</v>
      </c>
      <c r="H172" s="518" t="str">
        <f t="shared" si="12"/>
        <v>N/A</v>
      </c>
      <c r="I172" s="586"/>
      <c r="J172" s="580"/>
      <c r="L172" s="1451">
        <v>0</v>
      </c>
      <c r="M172" s="1451">
        <v>0</v>
      </c>
      <c r="N172" s="1447">
        <f t="shared" si="13"/>
        <v>0</v>
      </c>
      <c r="O172" s="518" t="str">
        <f t="shared" si="15"/>
        <v>N/A</v>
      </c>
    </row>
    <row r="173" spans="1:15" ht="21.75" hidden="1" customHeight="1" x14ac:dyDescent="0.2">
      <c r="A173" s="1326" t="str">
        <f>'PR Expenditure_7A'!A174</f>
        <v>Entity 33</v>
      </c>
      <c r="B173" s="1327" t="str">
        <f>IF('PR Expenditure_7A'!B174="","",'PR Expenditure_7A'!B174)</f>
        <v/>
      </c>
      <c r="C173" s="1464">
        <f>'PR Expenditure_7A'!C174</f>
        <v>0</v>
      </c>
      <c r="D173" s="1448"/>
      <c r="E173" s="1464">
        <f>'PR Expenditure_7A'!D174</f>
        <v>0</v>
      </c>
      <c r="F173" s="1449"/>
      <c r="G173" s="1464">
        <f t="shared" si="14"/>
        <v>0</v>
      </c>
      <c r="H173" s="518" t="str">
        <f t="shared" si="12"/>
        <v>N/A</v>
      </c>
      <c r="I173" s="586"/>
      <c r="J173" s="580"/>
      <c r="L173" s="1451">
        <v>0</v>
      </c>
      <c r="M173" s="1451">
        <v>0</v>
      </c>
      <c r="N173" s="1447">
        <f t="shared" si="13"/>
        <v>0</v>
      </c>
      <c r="O173" s="518" t="str">
        <f t="shared" si="15"/>
        <v>N/A</v>
      </c>
    </row>
    <row r="174" spans="1:15" ht="21.75" hidden="1" customHeight="1" x14ac:dyDescent="0.2">
      <c r="A174" s="1326" t="str">
        <f>'PR Expenditure_7A'!A175</f>
        <v>Entity 34</v>
      </c>
      <c r="B174" s="1327" t="str">
        <f>IF('PR Expenditure_7A'!B175="","",'PR Expenditure_7A'!B175)</f>
        <v/>
      </c>
      <c r="C174" s="1464">
        <f>'PR Expenditure_7A'!C175</f>
        <v>0</v>
      </c>
      <c r="D174" s="1448"/>
      <c r="E174" s="1464">
        <f>'PR Expenditure_7A'!D175</f>
        <v>0</v>
      </c>
      <c r="F174" s="1449"/>
      <c r="G174" s="1464">
        <f t="shared" si="14"/>
        <v>0</v>
      </c>
      <c r="H174" s="518" t="str">
        <f t="shared" si="12"/>
        <v>N/A</v>
      </c>
      <c r="I174" s="586"/>
      <c r="J174" s="580"/>
      <c r="L174" s="1451">
        <v>0</v>
      </c>
      <c r="M174" s="1451">
        <v>0</v>
      </c>
      <c r="N174" s="1447">
        <f t="shared" si="13"/>
        <v>0</v>
      </c>
      <c r="O174" s="518" t="str">
        <f t="shared" si="15"/>
        <v>N/A</v>
      </c>
    </row>
    <row r="175" spans="1:15" ht="21.75" hidden="1" customHeight="1" x14ac:dyDescent="0.2">
      <c r="A175" s="1326" t="str">
        <f>'PR Expenditure_7A'!A176</f>
        <v>Entity 35</v>
      </c>
      <c r="B175" s="1327" t="str">
        <f>IF('PR Expenditure_7A'!B176="","",'PR Expenditure_7A'!B176)</f>
        <v/>
      </c>
      <c r="C175" s="1464">
        <f>'PR Expenditure_7A'!C176</f>
        <v>0</v>
      </c>
      <c r="D175" s="1448"/>
      <c r="E175" s="1464">
        <f>'PR Expenditure_7A'!D176</f>
        <v>0</v>
      </c>
      <c r="F175" s="1449"/>
      <c r="G175" s="1464">
        <f t="shared" si="14"/>
        <v>0</v>
      </c>
      <c r="H175" s="518" t="str">
        <f t="shared" si="12"/>
        <v>N/A</v>
      </c>
      <c r="I175" s="586"/>
      <c r="J175" s="580"/>
      <c r="L175" s="1451">
        <v>0</v>
      </c>
      <c r="M175" s="1451">
        <v>0</v>
      </c>
      <c r="N175" s="1447">
        <f t="shared" si="13"/>
        <v>0</v>
      </c>
      <c r="O175" s="518" t="str">
        <f t="shared" si="15"/>
        <v>N/A</v>
      </c>
    </row>
    <row r="176" spans="1:15" ht="21.75" hidden="1" customHeight="1" x14ac:dyDescent="0.2">
      <c r="A176" s="1328" t="str">
        <f>'PR Expenditure_7A'!A177</f>
        <v>Entity 36</v>
      </c>
      <c r="B176" s="1329" t="str">
        <f>IF('PR Expenditure_7A'!B177="","",'PR Expenditure_7A'!B177)</f>
        <v/>
      </c>
      <c r="C176" s="1464">
        <f>'PR Expenditure_7A'!C177</f>
        <v>0</v>
      </c>
      <c r="D176" s="1448"/>
      <c r="E176" s="1464">
        <f>'PR Expenditure_7A'!D177</f>
        <v>0</v>
      </c>
      <c r="F176" s="1449"/>
      <c r="G176" s="1464">
        <f t="shared" si="14"/>
        <v>0</v>
      </c>
      <c r="H176" s="518" t="str">
        <f t="shared" si="12"/>
        <v>N/A</v>
      </c>
      <c r="I176" s="586"/>
      <c r="J176" s="580"/>
      <c r="L176" s="1451">
        <v>0</v>
      </c>
      <c r="M176" s="1451">
        <v>0</v>
      </c>
      <c r="N176" s="1447">
        <f t="shared" si="13"/>
        <v>0</v>
      </c>
      <c r="O176" s="518" t="str">
        <f t="shared" si="15"/>
        <v>N/A</v>
      </c>
    </row>
    <row r="177" spans="1:15" ht="21.75" hidden="1" customHeight="1" x14ac:dyDescent="0.2">
      <c r="A177" s="1330" t="str">
        <f>'PR Expenditure_7A'!A178</f>
        <v>Entity 37</v>
      </c>
      <c r="B177" s="1331" t="str">
        <f>IF('PR Expenditure_7A'!B178="","",'PR Expenditure_7A'!B178)</f>
        <v/>
      </c>
      <c r="C177" s="1464">
        <f>'PR Expenditure_7A'!C178</f>
        <v>0</v>
      </c>
      <c r="D177" s="1448"/>
      <c r="E177" s="1464">
        <f>'PR Expenditure_7A'!D178</f>
        <v>0</v>
      </c>
      <c r="F177" s="1449"/>
      <c r="G177" s="1464">
        <f t="shared" si="14"/>
        <v>0</v>
      </c>
      <c r="H177" s="518" t="str">
        <f t="shared" si="12"/>
        <v>N/A</v>
      </c>
      <c r="I177" s="586"/>
      <c r="J177" s="580"/>
      <c r="L177" s="1451">
        <v>0</v>
      </c>
      <c r="M177" s="1451">
        <v>0</v>
      </c>
      <c r="N177" s="1447">
        <f t="shared" si="13"/>
        <v>0</v>
      </c>
      <c r="O177" s="518" t="str">
        <f t="shared" si="15"/>
        <v>N/A</v>
      </c>
    </row>
    <row r="178" spans="1:15" ht="21.75" hidden="1" customHeight="1" x14ac:dyDescent="0.2">
      <c r="A178" s="1330" t="str">
        <f>'PR Expenditure_7A'!A179</f>
        <v>Entity 38</v>
      </c>
      <c r="B178" s="1331" t="str">
        <f>IF('PR Expenditure_7A'!B179="","",'PR Expenditure_7A'!B179)</f>
        <v/>
      </c>
      <c r="C178" s="1464">
        <f>'PR Expenditure_7A'!C179</f>
        <v>0</v>
      </c>
      <c r="D178" s="1448"/>
      <c r="E178" s="1464">
        <f>'PR Expenditure_7A'!D179</f>
        <v>0</v>
      </c>
      <c r="F178" s="1449"/>
      <c r="G178" s="1464">
        <f t="shared" si="14"/>
        <v>0</v>
      </c>
      <c r="H178" s="518" t="str">
        <f t="shared" si="12"/>
        <v>N/A</v>
      </c>
      <c r="I178" s="586"/>
      <c r="J178" s="580"/>
      <c r="L178" s="1451">
        <v>0</v>
      </c>
      <c r="M178" s="1451">
        <v>0</v>
      </c>
      <c r="N178" s="1447">
        <f t="shared" si="13"/>
        <v>0</v>
      </c>
      <c r="O178" s="518" t="str">
        <f t="shared" si="15"/>
        <v>N/A</v>
      </c>
    </row>
    <row r="179" spans="1:15" ht="21.75" hidden="1" customHeight="1" x14ac:dyDescent="0.2">
      <c r="A179" s="1330" t="str">
        <f>'PR Expenditure_7A'!A180</f>
        <v>Entity 39</v>
      </c>
      <c r="B179" s="1331" t="str">
        <f>IF('PR Expenditure_7A'!B180="","",'PR Expenditure_7A'!B180)</f>
        <v/>
      </c>
      <c r="C179" s="1464">
        <f>'PR Expenditure_7A'!C180</f>
        <v>0</v>
      </c>
      <c r="D179" s="1448"/>
      <c r="E179" s="1464">
        <f>'PR Expenditure_7A'!D180</f>
        <v>0</v>
      </c>
      <c r="F179" s="1449"/>
      <c r="G179" s="1464">
        <f t="shared" si="14"/>
        <v>0</v>
      </c>
      <c r="H179" s="518" t="str">
        <f t="shared" si="12"/>
        <v>N/A</v>
      </c>
      <c r="I179" s="586"/>
      <c r="J179" s="580"/>
      <c r="L179" s="1451">
        <v>0</v>
      </c>
      <c r="M179" s="1451">
        <v>0</v>
      </c>
      <c r="N179" s="1447">
        <f t="shared" si="13"/>
        <v>0</v>
      </c>
      <c r="O179" s="518" t="str">
        <f t="shared" si="15"/>
        <v>N/A</v>
      </c>
    </row>
    <row r="180" spans="1:15" ht="21.75" hidden="1" customHeight="1" x14ac:dyDescent="0.2">
      <c r="A180" s="1330" t="str">
        <f>'PR Expenditure_7A'!A181</f>
        <v>Entity 40</v>
      </c>
      <c r="B180" s="1331" t="str">
        <f>IF('PR Expenditure_7A'!B181="","",'PR Expenditure_7A'!B181)</f>
        <v/>
      </c>
      <c r="C180" s="1464">
        <f>'PR Expenditure_7A'!C181</f>
        <v>0</v>
      </c>
      <c r="D180" s="1448"/>
      <c r="E180" s="1464">
        <f>'PR Expenditure_7A'!D181</f>
        <v>0</v>
      </c>
      <c r="F180" s="1449"/>
      <c r="G180" s="1464">
        <f t="shared" si="14"/>
        <v>0</v>
      </c>
      <c r="H180" s="518" t="str">
        <f t="shared" si="12"/>
        <v>N/A</v>
      </c>
      <c r="I180" s="586"/>
      <c r="J180" s="580"/>
      <c r="L180" s="1451">
        <v>0</v>
      </c>
      <c r="M180" s="1451">
        <v>0</v>
      </c>
      <c r="N180" s="1447">
        <f t="shared" si="13"/>
        <v>0</v>
      </c>
      <c r="O180" s="518" t="str">
        <f t="shared" si="15"/>
        <v>N/A</v>
      </c>
    </row>
    <row r="181" spans="1:15" ht="21.75" hidden="1" customHeight="1" x14ac:dyDescent="0.2">
      <c r="A181" s="1326" t="str">
        <f>'PR Expenditure_7A'!A182</f>
        <v>Entity 41</v>
      </c>
      <c r="B181" s="1327" t="str">
        <f>IF('PR Expenditure_7A'!B182="","",'PR Expenditure_7A'!B182)</f>
        <v/>
      </c>
      <c r="C181" s="1464">
        <f>'PR Expenditure_7A'!C182</f>
        <v>0</v>
      </c>
      <c r="D181" s="1448"/>
      <c r="E181" s="1464">
        <f>'PR Expenditure_7A'!D182</f>
        <v>0</v>
      </c>
      <c r="F181" s="1449"/>
      <c r="G181" s="1464">
        <f t="shared" si="14"/>
        <v>0</v>
      </c>
      <c r="H181" s="518" t="str">
        <f t="shared" si="12"/>
        <v>N/A</v>
      </c>
      <c r="I181" s="586"/>
      <c r="J181" s="580"/>
      <c r="L181" s="1451">
        <v>0</v>
      </c>
      <c r="M181" s="1451">
        <v>0</v>
      </c>
      <c r="N181" s="1447">
        <f t="shared" si="13"/>
        <v>0</v>
      </c>
      <c r="O181" s="518" t="str">
        <f t="shared" si="15"/>
        <v>N/A</v>
      </c>
    </row>
    <row r="182" spans="1:15" ht="21.75" hidden="1" customHeight="1" x14ac:dyDescent="0.2">
      <c r="A182" s="1326" t="str">
        <f>'PR Expenditure_7A'!A183</f>
        <v>Entity 42</v>
      </c>
      <c r="B182" s="1327" t="str">
        <f>IF('PR Expenditure_7A'!B183="","",'PR Expenditure_7A'!B183)</f>
        <v/>
      </c>
      <c r="C182" s="1464">
        <f>'PR Expenditure_7A'!C183</f>
        <v>0</v>
      </c>
      <c r="D182" s="1448"/>
      <c r="E182" s="1464">
        <f>'PR Expenditure_7A'!D183</f>
        <v>0</v>
      </c>
      <c r="F182" s="1449"/>
      <c r="G182" s="1464">
        <f t="shared" si="14"/>
        <v>0</v>
      </c>
      <c r="H182" s="518" t="str">
        <f t="shared" si="12"/>
        <v>N/A</v>
      </c>
      <c r="I182" s="586"/>
      <c r="J182" s="580"/>
      <c r="L182" s="1451">
        <v>0</v>
      </c>
      <c r="M182" s="1451">
        <v>0</v>
      </c>
      <c r="N182" s="1447">
        <f t="shared" si="13"/>
        <v>0</v>
      </c>
      <c r="O182" s="518" t="str">
        <f t="shared" si="15"/>
        <v>N/A</v>
      </c>
    </row>
    <row r="183" spans="1:15" ht="21.75" hidden="1" customHeight="1" x14ac:dyDescent="0.2">
      <c r="A183" s="1330" t="str">
        <f>'PR Expenditure_7A'!A184</f>
        <v>Entity 43</v>
      </c>
      <c r="B183" s="1331" t="str">
        <f>IF('PR Expenditure_7A'!B184="","",'PR Expenditure_7A'!B184)</f>
        <v/>
      </c>
      <c r="C183" s="1464">
        <f>'PR Expenditure_7A'!C184</f>
        <v>0</v>
      </c>
      <c r="D183" s="1448"/>
      <c r="E183" s="1464">
        <f>'PR Expenditure_7A'!D184</f>
        <v>0</v>
      </c>
      <c r="F183" s="1449"/>
      <c r="G183" s="1464">
        <f t="shared" ref="G183:G226" si="16">(C183+D183)-(E183+F183)</f>
        <v>0</v>
      </c>
      <c r="H183" s="518" t="str">
        <f t="shared" ref="H183:H226" si="17">IF(AND((C183+D183)=0,(E183+F183)=0),"N/A",IF(AND((C183+D183)=0,(E183+F183)&lt;&gt;0),"Not Budgeted",(E183+F183)/(C183+D183)))</f>
        <v>N/A</v>
      </c>
      <c r="I183" s="586"/>
      <c r="J183" s="580"/>
      <c r="L183" s="1451">
        <v>0</v>
      </c>
      <c r="M183" s="1451">
        <v>0</v>
      </c>
      <c r="N183" s="1447">
        <f t="shared" ref="N183:N226" si="18">L183-M183</f>
        <v>0</v>
      </c>
      <c r="O183" s="518" t="str">
        <f t="shared" ref="O183:O226" si="19">IF(AND(L183=0,M183=0),"N/A",IF(AND(L183=0,M183&lt;&gt;0),"Not Budgeted",M183/L183))</f>
        <v>N/A</v>
      </c>
    </row>
    <row r="184" spans="1:15" ht="21.75" hidden="1" customHeight="1" x14ac:dyDescent="0.2">
      <c r="A184" s="1330" t="str">
        <f>'PR Expenditure_7A'!A185</f>
        <v>Entity 44</v>
      </c>
      <c r="B184" s="1331" t="str">
        <f>IF('PR Expenditure_7A'!B185="","",'PR Expenditure_7A'!B185)</f>
        <v/>
      </c>
      <c r="C184" s="1464">
        <f>'PR Expenditure_7A'!C185</f>
        <v>0</v>
      </c>
      <c r="D184" s="1448"/>
      <c r="E184" s="1464">
        <f>'PR Expenditure_7A'!D185</f>
        <v>0</v>
      </c>
      <c r="F184" s="1449"/>
      <c r="G184" s="1464">
        <f t="shared" si="16"/>
        <v>0</v>
      </c>
      <c r="H184" s="518" t="str">
        <f t="shared" si="17"/>
        <v>N/A</v>
      </c>
      <c r="I184" s="586"/>
      <c r="J184" s="580"/>
      <c r="L184" s="1451">
        <v>0</v>
      </c>
      <c r="M184" s="1451">
        <v>0</v>
      </c>
      <c r="N184" s="1447">
        <f t="shared" si="18"/>
        <v>0</v>
      </c>
      <c r="O184" s="518" t="str">
        <f t="shared" si="19"/>
        <v>N/A</v>
      </c>
    </row>
    <row r="185" spans="1:15" ht="21.75" hidden="1" customHeight="1" x14ac:dyDescent="0.2">
      <c r="A185" s="1330" t="str">
        <f>'PR Expenditure_7A'!A186</f>
        <v>Entity 45</v>
      </c>
      <c r="B185" s="1331" t="str">
        <f>IF('PR Expenditure_7A'!B186="","",'PR Expenditure_7A'!B186)</f>
        <v/>
      </c>
      <c r="C185" s="1464">
        <f>'PR Expenditure_7A'!C186</f>
        <v>0</v>
      </c>
      <c r="D185" s="1448"/>
      <c r="E185" s="1464">
        <f>'PR Expenditure_7A'!D186</f>
        <v>0</v>
      </c>
      <c r="F185" s="1449"/>
      <c r="G185" s="1464">
        <f t="shared" si="16"/>
        <v>0</v>
      </c>
      <c r="H185" s="518" t="str">
        <f t="shared" si="17"/>
        <v>N/A</v>
      </c>
      <c r="I185" s="586"/>
      <c r="J185" s="580"/>
      <c r="L185" s="1451">
        <v>0</v>
      </c>
      <c r="M185" s="1451">
        <v>0</v>
      </c>
      <c r="N185" s="1447">
        <f t="shared" si="18"/>
        <v>0</v>
      </c>
      <c r="O185" s="518" t="str">
        <f t="shared" si="19"/>
        <v>N/A</v>
      </c>
    </row>
    <row r="186" spans="1:15" ht="21.75" hidden="1" customHeight="1" x14ac:dyDescent="0.2">
      <c r="A186" s="1330" t="str">
        <f>'PR Expenditure_7A'!A187</f>
        <v>Entity 46</v>
      </c>
      <c r="B186" s="1331" t="str">
        <f>IF('PR Expenditure_7A'!B187="","",'PR Expenditure_7A'!B187)</f>
        <v/>
      </c>
      <c r="C186" s="1464">
        <f>'PR Expenditure_7A'!C187</f>
        <v>0</v>
      </c>
      <c r="D186" s="1448"/>
      <c r="E186" s="1464">
        <f>'PR Expenditure_7A'!D187</f>
        <v>0</v>
      </c>
      <c r="F186" s="1449"/>
      <c r="G186" s="1464">
        <f t="shared" si="16"/>
        <v>0</v>
      </c>
      <c r="H186" s="518" t="str">
        <f t="shared" si="17"/>
        <v>N/A</v>
      </c>
      <c r="I186" s="586"/>
      <c r="J186" s="580"/>
      <c r="L186" s="1451">
        <v>0</v>
      </c>
      <c r="M186" s="1451">
        <v>0</v>
      </c>
      <c r="N186" s="1447">
        <f t="shared" si="18"/>
        <v>0</v>
      </c>
      <c r="O186" s="518" t="str">
        <f t="shared" si="19"/>
        <v>N/A</v>
      </c>
    </row>
    <row r="187" spans="1:15" ht="21.75" hidden="1" customHeight="1" x14ac:dyDescent="0.2">
      <c r="A187" s="1326" t="str">
        <f>'PR Expenditure_7A'!A188</f>
        <v>Entity 47</v>
      </c>
      <c r="B187" s="1327" t="str">
        <f>IF('PR Expenditure_7A'!B188="","",'PR Expenditure_7A'!B188)</f>
        <v/>
      </c>
      <c r="C187" s="1464">
        <f>'PR Expenditure_7A'!C188</f>
        <v>0</v>
      </c>
      <c r="D187" s="1448"/>
      <c r="E187" s="1464">
        <f>'PR Expenditure_7A'!D188</f>
        <v>0</v>
      </c>
      <c r="F187" s="1449"/>
      <c r="G187" s="1464">
        <f t="shared" si="16"/>
        <v>0</v>
      </c>
      <c r="H187" s="518" t="str">
        <f t="shared" si="17"/>
        <v>N/A</v>
      </c>
      <c r="I187" s="586"/>
      <c r="J187" s="580"/>
      <c r="L187" s="1451">
        <v>0</v>
      </c>
      <c r="M187" s="1451">
        <v>0</v>
      </c>
      <c r="N187" s="1447">
        <f t="shared" si="18"/>
        <v>0</v>
      </c>
      <c r="O187" s="518" t="str">
        <f t="shared" si="19"/>
        <v>N/A</v>
      </c>
    </row>
    <row r="188" spans="1:15" ht="21.75" hidden="1" customHeight="1" x14ac:dyDescent="0.2">
      <c r="A188" s="1326" t="str">
        <f>'PR Expenditure_7A'!A189</f>
        <v>Entity 48</v>
      </c>
      <c r="B188" s="1327" t="str">
        <f>IF('PR Expenditure_7A'!B189="","",'PR Expenditure_7A'!B189)</f>
        <v/>
      </c>
      <c r="C188" s="1464">
        <f>'PR Expenditure_7A'!C189</f>
        <v>0</v>
      </c>
      <c r="D188" s="1448"/>
      <c r="E188" s="1464">
        <f>'PR Expenditure_7A'!D189</f>
        <v>0</v>
      </c>
      <c r="F188" s="1449"/>
      <c r="G188" s="1464">
        <f t="shared" si="16"/>
        <v>0</v>
      </c>
      <c r="H188" s="518" t="str">
        <f t="shared" si="17"/>
        <v>N/A</v>
      </c>
      <c r="I188" s="586"/>
      <c r="J188" s="580"/>
      <c r="L188" s="1451">
        <v>0</v>
      </c>
      <c r="M188" s="1451">
        <v>0</v>
      </c>
      <c r="N188" s="1447">
        <f t="shared" si="18"/>
        <v>0</v>
      </c>
      <c r="O188" s="518" t="str">
        <f t="shared" si="19"/>
        <v>N/A</v>
      </c>
    </row>
    <row r="189" spans="1:15" ht="21.75" hidden="1" customHeight="1" x14ac:dyDescent="0.2">
      <c r="A189" s="1330" t="str">
        <f>'PR Expenditure_7A'!A190</f>
        <v>Entity 49</v>
      </c>
      <c r="B189" s="1331" t="str">
        <f>IF('PR Expenditure_7A'!B190="","",'PR Expenditure_7A'!B190)</f>
        <v/>
      </c>
      <c r="C189" s="1464">
        <f>'PR Expenditure_7A'!C190</f>
        <v>0</v>
      </c>
      <c r="D189" s="1448"/>
      <c r="E189" s="1464">
        <f>'PR Expenditure_7A'!D190</f>
        <v>0</v>
      </c>
      <c r="F189" s="1449"/>
      <c r="G189" s="1464">
        <f t="shared" si="16"/>
        <v>0</v>
      </c>
      <c r="H189" s="518" t="str">
        <f t="shared" si="17"/>
        <v>N/A</v>
      </c>
      <c r="I189" s="586"/>
      <c r="J189" s="580"/>
      <c r="L189" s="1451">
        <v>0</v>
      </c>
      <c r="M189" s="1451">
        <v>0</v>
      </c>
      <c r="N189" s="1447">
        <f t="shared" si="18"/>
        <v>0</v>
      </c>
      <c r="O189" s="518" t="str">
        <f t="shared" si="19"/>
        <v>N/A</v>
      </c>
    </row>
    <row r="190" spans="1:15" ht="21.75" hidden="1" customHeight="1" x14ac:dyDescent="0.2">
      <c r="A190" s="1330" t="str">
        <f>'PR Expenditure_7A'!A191</f>
        <v>Entity 50</v>
      </c>
      <c r="B190" s="1331" t="str">
        <f>IF('PR Expenditure_7A'!B191="","",'PR Expenditure_7A'!B191)</f>
        <v/>
      </c>
      <c r="C190" s="1464">
        <f>'PR Expenditure_7A'!C191</f>
        <v>0</v>
      </c>
      <c r="D190" s="1448"/>
      <c r="E190" s="1464">
        <f>'PR Expenditure_7A'!D191</f>
        <v>0</v>
      </c>
      <c r="F190" s="1449"/>
      <c r="G190" s="1464">
        <f t="shared" si="16"/>
        <v>0</v>
      </c>
      <c r="H190" s="518" t="str">
        <f t="shared" si="17"/>
        <v>N/A</v>
      </c>
      <c r="I190" s="586"/>
      <c r="J190" s="580"/>
      <c r="L190" s="1451">
        <v>0</v>
      </c>
      <c r="M190" s="1451">
        <v>0</v>
      </c>
      <c r="N190" s="1447">
        <f t="shared" si="18"/>
        <v>0</v>
      </c>
      <c r="O190" s="518" t="str">
        <f t="shared" si="19"/>
        <v>N/A</v>
      </c>
    </row>
    <row r="191" spans="1:15" ht="21.75" hidden="1" customHeight="1" x14ac:dyDescent="0.2">
      <c r="A191" s="1330" t="str">
        <f>'PR Expenditure_7A'!A192</f>
        <v>Entity 51</v>
      </c>
      <c r="B191" s="1331" t="str">
        <f>IF('PR Expenditure_7A'!B192="","",'PR Expenditure_7A'!B192)</f>
        <v/>
      </c>
      <c r="C191" s="1464">
        <f>'PR Expenditure_7A'!C192</f>
        <v>0</v>
      </c>
      <c r="D191" s="1448"/>
      <c r="E191" s="1464">
        <f>'PR Expenditure_7A'!D192</f>
        <v>0</v>
      </c>
      <c r="F191" s="1449"/>
      <c r="G191" s="1464">
        <f t="shared" si="16"/>
        <v>0</v>
      </c>
      <c r="H191" s="518" t="str">
        <f t="shared" si="17"/>
        <v>N/A</v>
      </c>
      <c r="I191" s="586"/>
      <c r="J191" s="580"/>
      <c r="L191" s="1451">
        <v>0</v>
      </c>
      <c r="M191" s="1451">
        <v>0</v>
      </c>
      <c r="N191" s="1447">
        <f t="shared" si="18"/>
        <v>0</v>
      </c>
      <c r="O191" s="518" t="str">
        <f t="shared" si="19"/>
        <v>N/A</v>
      </c>
    </row>
    <row r="192" spans="1:15" ht="21.75" hidden="1" customHeight="1" x14ac:dyDescent="0.2">
      <c r="A192" s="1330" t="str">
        <f>'PR Expenditure_7A'!A193</f>
        <v>Entity 52</v>
      </c>
      <c r="B192" s="1331" t="str">
        <f>IF('PR Expenditure_7A'!B193="","",'PR Expenditure_7A'!B193)</f>
        <v/>
      </c>
      <c r="C192" s="1464">
        <f>'PR Expenditure_7A'!C193</f>
        <v>0</v>
      </c>
      <c r="D192" s="1448"/>
      <c r="E192" s="1464">
        <f>'PR Expenditure_7A'!D193</f>
        <v>0</v>
      </c>
      <c r="F192" s="1449"/>
      <c r="G192" s="1464">
        <f t="shared" si="16"/>
        <v>0</v>
      </c>
      <c r="H192" s="518" t="str">
        <f t="shared" si="17"/>
        <v>N/A</v>
      </c>
      <c r="I192" s="586"/>
      <c r="J192" s="580"/>
      <c r="L192" s="1451">
        <v>0</v>
      </c>
      <c r="M192" s="1451">
        <v>0</v>
      </c>
      <c r="N192" s="1447">
        <f t="shared" si="18"/>
        <v>0</v>
      </c>
      <c r="O192" s="518" t="str">
        <f t="shared" si="19"/>
        <v>N/A</v>
      </c>
    </row>
    <row r="193" spans="1:15" ht="21.75" hidden="1" customHeight="1" x14ac:dyDescent="0.2">
      <c r="A193" s="1326" t="str">
        <f>'PR Expenditure_7A'!A194</f>
        <v>Entity 53</v>
      </c>
      <c r="B193" s="1327" t="str">
        <f>IF('PR Expenditure_7A'!B194="","",'PR Expenditure_7A'!B194)</f>
        <v/>
      </c>
      <c r="C193" s="1464">
        <f>'PR Expenditure_7A'!C194</f>
        <v>0</v>
      </c>
      <c r="D193" s="1448"/>
      <c r="E193" s="1464">
        <f>'PR Expenditure_7A'!D194</f>
        <v>0</v>
      </c>
      <c r="F193" s="1449"/>
      <c r="G193" s="1464">
        <f t="shared" si="16"/>
        <v>0</v>
      </c>
      <c r="H193" s="518" t="str">
        <f t="shared" si="17"/>
        <v>N/A</v>
      </c>
      <c r="I193" s="586"/>
      <c r="J193" s="580"/>
      <c r="L193" s="1451">
        <v>0</v>
      </c>
      <c r="M193" s="1451">
        <v>0</v>
      </c>
      <c r="N193" s="1447">
        <f t="shared" si="18"/>
        <v>0</v>
      </c>
      <c r="O193" s="518" t="str">
        <f t="shared" si="19"/>
        <v>N/A</v>
      </c>
    </row>
    <row r="194" spans="1:15" ht="21.75" hidden="1" customHeight="1" x14ac:dyDescent="0.2">
      <c r="A194" s="1326" t="str">
        <f>'PR Expenditure_7A'!A195</f>
        <v>Entity 54</v>
      </c>
      <c r="B194" s="1327" t="str">
        <f>IF('PR Expenditure_7A'!B195="","",'PR Expenditure_7A'!B195)</f>
        <v/>
      </c>
      <c r="C194" s="1464">
        <f>'PR Expenditure_7A'!C195</f>
        <v>0</v>
      </c>
      <c r="D194" s="1448"/>
      <c r="E194" s="1464">
        <f>'PR Expenditure_7A'!D195</f>
        <v>0</v>
      </c>
      <c r="F194" s="1449"/>
      <c r="G194" s="1464">
        <f t="shared" si="16"/>
        <v>0</v>
      </c>
      <c r="H194" s="518" t="str">
        <f t="shared" si="17"/>
        <v>N/A</v>
      </c>
      <c r="I194" s="586"/>
      <c r="J194" s="580"/>
      <c r="L194" s="1451">
        <v>0</v>
      </c>
      <c r="M194" s="1451">
        <v>0</v>
      </c>
      <c r="N194" s="1447">
        <f t="shared" si="18"/>
        <v>0</v>
      </c>
      <c r="O194" s="518" t="str">
        <f t="shared" si="19"/>
        <v>N/A</v>
      </c>
    </row>
    <row r="195" spans="1:15" ht="21.75" hidden="1" customHeight="1" x14ac:dyDescent="0.2">
      <c r="A195" s="1330" t="str">
        <f>'PR Expenditure_7A'!A196</f>
        <v>Entity 55</v>
      </c>
      <c r="B195" s="1331" t="str">
        <f>IF('PR Expenditure_7A'!B196="","",'PR Expenditure_7A'!B196)</f>
        <v/>
      </c>
      <c r="C195" s="1464">
        <f>'PR Expenditure_7A'!C196</f>
        <v>0</v>
      </c>
      <c r="D195" s="1448"/>
      <c r="E195" s="1464">
        <f>'PR Expenditure_7A'!D196</f>
        <v>0</v>
      </c>
      <c r="F195" s="1449"/>
      <c r="G195" s="1464">
        <f t="shared" si="16"/>
        <v>0</v>
      </c>
      <c r="H195" s="518" t="str">
        <f t="shared" si="17"/>
        <v>N/A</v>
      </c>
      <c r="I195" s="586"/>
      <c r="J195" s="580"/>
      <c r="L195" s="1451">
        <v>0</v>
      </c>
      <c r="M195" s="1451">
        <v>0</v>
      </c>
      <c r="N195" s="1447">
        <f t="shared" si="18"/>
        <v>0</v>
      </c>
      <c r="O195" s="518" t="str">
        <f t="shared" si="19"/>
        <v>N/A</v>
      </c>
    </row>
    <row r="196" spans="1:15" ht="21.75" hidden="1" customHeight="1" x14ac:dyDescent="0.2">
      <c r="A196" s="1330" t="str">
        <f>'PR Expenditure_7A'!A197</f>
        <v>Entity 56</v>
      </c>
      <c r="B196" s="1331" t="str">
        <f>IF('PR Expenditure_7A'!B197="","",'PR Expenditure_7A'!B197)</f>
        <v/>
      </c>
      <c r="C196" s="1464">
        <f>'PR Expenditure_7A'!C197</f>
        <v>0</v>
      </c>
      <c r="D196" s="1448"/>
      <c r="E196" s="1464">
        <f>'PR Expenditure_7A'!D197</f>
        <v>0</v>
      </c>
      <c r="F196" s="1449"/>
      <c r="G196" s="1464">
        <f t="shared" si="16"/>
        <v>0</v>
      </c>
      <c r="H196" s="518" t="str">
        <f t="shared" si="17"/>
        <v>N/A</v>
      </c>
      <c r="I196" s="586"/>
      <c r="J196" s="580"/>
      <c r="L196" s="1451">
        <v>0</v>
      </c>
      <c r="M196" s="1451">
        <v>0</v>
      </c>
      <c r="N196" s="1447">
        <f t="shared" si="18"/>
        <v>0</v>
      </c>
      <c r="O196" s="518" t="str">
        <f t="shared" si="19"/>
        <v>N/A</v>
      </c>
    </row>
    <row r="197" spans="1:15" ht="21.75" hidden="1" customHeight="1" x14ac:dyDescent="0.2">
      <c r="A197" s="1330" t="str">
        <f>'PR Expenditure_7A'!A198</f>
        <v>Entity 57</v>
      </c>
      <c r="B197" s="1331" t="str">
        <f>IF('PR Expenditure_7A'!B198="","",'PR Expenditure_7A'!B198)</f>
        <v/>
      </c>
      <c r="C197" s="1464">
        <f>'PR Expenditure_7A'!C198</f>
        <v>0</v>
      </c>
      <c r="D197" s="1448"/>
      <c r="E197" s="1464">
        <f>'PR Expenditure_7A'!D198</f>
        <v>0</v>
      </c>
      <c r="F197" s="1449"/>
      <c r="G197" s="1464">
        <f t="shared" si="16"/>
        <v>0</v>
      </c>
      <c r="H197" s="518" t="str">
        <f t="shared" si="17"/>
        <v>N/A</v>
      </c>
      <c r="I197" s="586"/>
      <c r="J197" s="580"/>
      <c r="L197" s="1451">
        <v>0</v>
      </c>
      <c r="M197" s="1451">
        <v>0</v>
      </c>
      <c r="N197" s="1447">
        <f t="shared" si="18"/>
        <v>0</v>
      </c>
      <c r="O197" s="518" t="str">
        <f t="shared" si="19"/>
        <v>N/A</v>
      </c>
    </row>
    <row r="198" spans="1:15" ht="21.75" hidden="1" customHeight="1" x14ac:dyDescent="0.2">
      <c r="A198" s="1330" t="str">
        <f>'PR Expenditure_7A'!A199</f>
        <v>Entity 58</v>
      </c>
      <c r="B198" s="1331" t="str">
        <f>IF('PR Expenditure_7A'!B199="","",'PR Expenditure_7A'!B199)</f>
        <v/>
      </c>
      <c r="C198" s="1464">
        <f>'PR Expenditure_7A'!C199</f>
        <v>0</v>
      </c>
      <c r="D198" s="1448"/>
      <c r="E198" s="1464">
        <f>'PR Expenditure_7A'!D199</f>
        <v>0</v>
      </c>
      <c r="F198" s="1449"/>
      <c r="G198" s="1464">
        <f t="shared" si="16"/>
        <v>0</v>
      </c>
      <c r="H198" s="518" t="str">
        <f t="shared" si="17"/>
        <v>N/A</v>
      </c>
      <c r="I198" s="586"/>
      <c r="J198" s="580"/>
      <c r="L198" s="1451">
        <v>0</v>
      </c>
      <c r="M198" s="1451">
        <v>0</v>
      </c>
      <c r="N198" s="1447">
        <f t="shared" si="18"/>
        <v>0</v>
      </c>
      <c r="O198" s="518" t="str">
        <f t="shared" si="19"/>
        <v>N/A</v>
      </c>
    </row>
    <row r="199" spans="1:15" ht="21.75" hidden="1" customHeight="1" x14ac:dyDescent="0.2">
      <c r="A199" s="1326" t="str">
        <f>'PR Expenditure_7A'!A200</f>
        <v>Entity 59</v>
      </c>
      <c r="B199" s="1327" t="str">
        <f>IF('PR Expenditure_7A'!B200="","",'PR Expenditure_7A'!B200)</f>
        <v/>
      </c>
      <c r="C199" s="1464">
        <f>'PR Expenditure_7A'!C200</f>
        <v>0</v>
      </c>
      <c r="D199" s="1448"/>
      <c r="E199" s="1464">
        <f>'PR Expenditure_7A'!D200</f>
        <v>0</v>
      </c>
      <c r="F199" s="1449"/>
      <c r="G199" s="1464">
        <f t="shared" si="16"/>
        <v>0</v>
      </c>
      <c r="H199" s="518" t="str">
        <f t="shared" si="17"/>
        <v>N/A</v>
      </c>
      <c r="I199" s="586"/>
      <c r="J199" s="580"/>
      <c r="L199" s="1451">
        <v>0</v>
      </c>
      <c r="M199" s="1451">
        <v>0</v>
      </c>
      <c r="N199" s="1447">
        <f t="shared" si="18"/>
        <v>0</v>
      </c>
      <c r="O199" s="518" t="str">
        <f t="shared" si="19"/>
        <v>N/A</v>
      </c>
    </row>
    <row r="200" spans="1:15" ht="21.75" hidden="1" customHeight="1" x14ac:dyDescent="0.2">
      <c r="A200" s="1326" t="str">
        <f>'PR Expenditure_7A'!A201</f>
        <v>Entity 60</v>
      </c>
      <c r="B200" s="1327" t="str">
        <f>IF('PR Expenditure_7A'!B201="","",'PR Expenditure_7A'!B201)</f>
        <v/>
      </c>
      <c r="C200" s="1464">
        <f>'PR Expenditure_7A'!C201</f>
        <v>0</v>
      </c>
      <c r="D200" s="1448"/>
      <c r="E200" s="1464">
        <f>'PR Expenditure_7A'!D201</f>
        <v>0</v>
      </c>
      <c r="F200" s="1449"/>
      <c r="G200" s="1464">
        <f t="shared" si="16"/>
        <v>0</v>
      </c>
      <c r="H200" s="518" t="str">
        <f t="shared" si="17"/>
        <v>N/A</v>
      </c>
      <c r="I200" s="586"/>
      <c r="J200" s="580"/>
      <c r="L200" s="1451">
        <v>0</v>
      </c>
      <c r="M200" s="1451">
        <v>0</v>
      </c>
      <c r="N200" s="1447">
        <f t="shared" si="18"/>
        <v>0</v>
      </c>
      <c r="O200" s="518" t="str">
        <f t="shared" si="19"/>
        <v>N/A</v>
      </c>
    </row>
    <row r="201" spans="1:15" ht="21.75" hidden="1" customHeight="1" x14ac:dyDescent="0.2">
      <c r="A201" s="1330" t="str">
        <f>'PR Expenditure_7A'!A202</f>
        <v>Entity 61</v>
      </c>
      <c r="B201" s="1331" t="str">
        <f>IF('PR Expenditure_7A'!B202="","",'PR Expenditure_7A'!B202)</f>
        <v/>
      </c>
      <c r="C201" s="1464">
        <f>'PR Expenditure_7A'!C202</f>
        <v>0</v>
      </c>
      <c r="D201" s="1448"/>
      <c r="E201" s="1464">
        <f>'PR Expenditure_7A'!D202</f>
        <v>0</v>
      </c>
      <c r="F201" s="1449"/>
      <c r="G201" s="1464">
        <f t="shared" si="16"/>
        <v>0</v>
      </c>
      <c r="H201" s="518" t="str">
        <f t="shared" si="17"/>
        <v>N/A</v>
      </c>
      <c r="I201" s="586"/>
      <c r="J201" s="580"/>
      <c r="L201" s="1451">
        <v>0</v>
      </c>
      <c r="M201" s="1451">
        <v>0</v>
      </c>
      <c r="N201" s="1447">
        <f t="shared" si="18"/>
        <v>0</v>
      </c>
      <c r="O201" s="518" t="str">
        <f t="shared" si="19"/>
        <v>N/A</v>
      </c>
    </row>
    <row r="202" spans="1:15" ht="21.75" hidden="1" customHeight="1" x14ac:dyDescent="0.2">
      <c r="A202" s="1330" t="str">
        <f>'PR Expenditure_7A'!A203</f>
        <v>Entity 62</v>
      </c>
      <c r="B202" s="1331" t="str">
        <f>IF('PR Expenditure_7A'!B203="","",'PR Expenditure_7A'!B203)</f>
        <v/>
      </c>
      <c r="C202" s="1464">
        <f>'PR Expenditure_7A'!C203</f>
        <v>0</v>
      </c>
      <c r="D202" s="1448"/>
      <c r="E202" s="1464">
        <f>'PR Expenditure_7A'!D203</f>
        <v>0</v>
      </c>
      <c r="F202" s="1449"/>
      <c r="G202" s="1464">
        <f t="shared" si="16"/>
        <v>0</v>
      </c>
      <c r="H202" s="518" t="str">
        <f t="shared" si="17"/>
        <v>N/A</v>
      </c>
      <c r="I202" s="586"/>
      <c r="J202" s="580"/>
      <c r="L202" s="1451">
        <v>0</v>
      </c>
      <c r="M202" s="1451">
        <v>0</v>
      </c>
      <c r="N202" s="1447">
        <f t="shared" si="18"/>
        <v>0</v>
      </c>
      <c r="O202" s="518" t="str">
        <f t="shared" si="19"/>
        <v>N/A</v>
      </c>
    </row>
    <row r="203" spans="1:15" ht="21.75" hidden="1" customHeight="1" x14ac:dyDescent="0.2">
      <c r="A203" s="1330" t="str">
        <f>'PR Expenditure_7A'!A204</f>
        <v>Entity 63</v>
      </c>
      <c r="B203" s="1331" t="str">
        <f>IF('PR Expenditure_7A'!B204="","",'PR Expenditure_7A'!B204)</f>
        <v/>
      </c>
      <c r="C203" s="1464">
        <f>'PR Expenditure_7A'!C204</f>
        <v>0</v>
      </c>
      <c r="D203" s="1448"/>
      <c r="E203" s="1464">
        <f>'PR Expenditure_7A'!D204</f>
        <v>0</v>
      </c>
      <c r="F203" s="1449"/>
      <c r="G203" s="1464">
        <f t="shared" si="16"/>
        <v>0</v>
      </c>
      <c r="H203" s="518" t="str">
        <f t="shared" si="17"/>
        <v>N/A</v>
      </c>
      <c r="I203" s="586"/>
      <c r="J203" s="580"/>
      <c r="L203" s="1451">
        <v>0</v>
      </c>
      <c r="M203" s="1451">
        <v>0</v>
      </c>
      <c r="N203" s="1447">
        <f t="shared" si="18"/>
        <v>0</v>
      </c>
      <c r="O203" s="518" t="str">
        <f t="shared" si="19"/>
        <v>N/A</v>
      </c>
    </row>
    <row r="204" spans="1:15" ht="21.75" hidden="1" customHeight="1" x14ac:dyDescent="0.2">
      <c r="A204" s="1330" t="str">
        <f>'PR Expenditure_7A'!A205</f>
        <v>Entity 64</v>
      </c>
      <c r="B204" s="1331" t="str">
        <f>IF('PR Expenditure_7A'!B205="","",'PR Expenditure_7A'!B205)</f>
        <v/>
      </c>
      <c r="C204" s="1464">
        <f>'PR Expenditure_7A'!C205</f>
        <v>0</v>
      </c>
      <c r="D204" s="1448"/>
      <c r="E204" s="1464">
        <f>'PR Expenditure_7A'!D205</f>
        <v>0</v>
      </c>
      <c r="F204" s="1449"/>
      <c r="G204" s="1464">
        <f t="shared" si="16"/>
        <v>0</v>
      </c>
      <c r="H204" s="518" t="str">
        <f t="shared" si="17"/>
        <v>N/A</v>
      </c>
      <c r="I204" s="586"/>
      <c r="J204" s="580"/>
      <c r="L204" s="1451">
        <v>0</v>
      </c>
      <c r="M204" s="1451">
        <v>0</v>
      </c>
      <c r="N204" s="1447">
        <f t="shared" si="18"/>
        <v>0</v>
      </c>
      <c r="O204" s="518" t="str">
        <f t="shared" si="19"/>
        <v>N/A</v>
      </c>
    </row>
    <row r="205" spans="1:15" ht="21.75" hidden="1" customHeight="1" x14ac:dyDescent="0.2">
      <c r="A205" s="1326" t="str">
        <f>'PR Expenditure_7A'!A206</f>
        <v>Entity 65</v>
      </c>
      <c r="B205" s="1327" t="str">
        <f>IF('PR Expenditure_7A'!B206="","",'PR Expenditure_7A'!B206)</f>
        <v/>
      </c>
      <c r="C205" s="1464">
        <f>'PR Expenditure_7A'!C206</f>
        <v>0</v>
      </c>
      <c r="D205" s="1448"/>
      <c r="E205" s="1464">
        <f>'PR Expenditure_7A'!D206</f>
        <v>0</v>
      </c>
      <c r="F205" s="1449"/>
      <c r="G205" s="1464">
        <f t="shared" si="16"/>
        <v>0</v>
      </c>
      <c r="H205" s="518" t="str">
        <f t="shared" si="17"/>
        <v>N/A</v>
      </c>
      <c r="I205" s="586"/>
      <c r="J205" s="580"/>
      <c r="L205" s="1451">
        <v>0</v>
      </c>
      <c r="M205" s="1451">
        <v>0</v>
      </c>
      <c r="N205" s="1447">
        <f t="shared" si="18"/>
        <v>0</v>
      </c>
      <c r="O205" s="518" t="str">
        <f t="shared" si="19"/>
        <v>N/A</v>
      </c>
    </row>
    <row r="206" spans="1:15" ht="21.75" hidden="1" customHeight="1" x14ac:dyDescent="0.2">
      <c r="A206" s="1326" t="str">
        <f>'PR Expenditure_7A'!A207</f>
        <v>Entity 66</v>
      </c>
      <c r="B206" s="1327" t="str">
        <f>IF('PR Expenditure_7A'!B207="","",'PR Expenditure_7A'!B207)</f>
        <v/>
      </c>
      <c r="C206" s="1464">
        <f>'PR Expenditure_7A'!C207</f>
        <v>0</v>
      </c>
      <c r="D206" s="1448"/>
      <c r="E206" s="1464">
        <f>'PR Expenditure_7A'!D207</f>
        <v>0</v>
      </c>
      <c r="F206" s="1449"/>
      <c r="G206" s="1464">
        <f t="shared" si="16"/>
        <v>0</v>
      </c>
      <c r="H206" s="518" t="str">
        <f t="shared" si="17"/>
        <v>N/A</v>
      </c>
      <c r="I206" s="586"/>
      <c r="J206" s="580"/>
      <c r="L206" s="1451">
        <v>0</v>
      </c>
      <c r="M206" s="1451">
        <v>0</v>
      </c>
      <c r="N206" s="1447">
        <f t="shared" si="18"/>
        <v>0</v>
      </c>
      <c r="O206" s="518" t="str">
        <f t="shared" si="19"/>
        <v>N/A</v>
      </c>
    </row>
    <row r="207" spans="1:15" ht="21.75" hidden="1" customHeight="1" x14ac:dyDescent="0.2">
      <c r="A207" s="1330" t="str">
        <f>'PR Expenditure_7A'!A208</f>
        <v>Entity 67</v>
      </c>
      <c r="B207" s="1331" t="str">
        <f>IF('PR Expenditure_7A'!B208="","",'PR Expenditure_7A'!B208)</f>
        <v/>
      </c>
      <c r="C207" s="1464">
        <f>'PR Expenditure_7A'!C208</f>
        <v>0</v>
      </c>
      <c r="D207" s="1448"/>
      <c r="E207" s="1464">
        <f>'PR Expenditure_7A'!D208</f>
        <v>0</v>
      </c>
      <c r="F207" s="1449"/>
      <c r="G207" s="1464">
        <f t="shared" si="16"/>
        <v>0</v>
      </c>
      <c r="H207" s="518" t="str">
        <f t="shared" si="17"/>
        <v>N/A</v>
      </c>
      <c r="I207" s="586"/>
      <c r="J207" s="580"/>
      <c r="L207" s="1451">
        <v>0</v>
      </c>
      <c r="M207" s="1451">
        <v>0</v>
      </c>
      <c r="N207" s="1447">
        <f t="shared" si="18"/>
        <v>0</v>
      </c>
      <c r="O207" s="518" t="str">
        <f t="shared" si="19"/>
        <v>N/A</v>
      </c>
    </row>
    <row r="208" spans="1:15" ht="21.75" hidden="1" customHeight="1" x14ac:dyDescent="0.2">
      <c r="A208" s="1330" t="str">
        <f>'PR Expenditure_7A'!A209</f>
        <v>Entity 68</v>
      </c>
      <c r="B208" s="1331" t="str">
        <f>IF('PR Expenditure_7A'!B209="","",'PR Expenditure_7A'!B209)</f>
        <v/>
      </c>
      <c r="C208" s="1464">
        <f>'PR Expenditure_7A'!C209</f>
        <v>0</v>
      </c>
      <c r="D208" s="1448"/>
      <c r="E208" s="1464">
        <f>'PR Expenditure_7A'!D209</f>
        <v>0</v>
      </c>
      <c r="F208" s="1449"/>
      <c r="G208" s="1464">
        <f t="shared" si="16"/>
        <v>0</v>
      </c>
      <c r="H208" s="518" t="str">
        <f t="shared" si="17"/>
        <v>N/A</v>
      </c>
      <c r="I208" s="586"/>
      <c r="J208" s="580"/>
      <c r="L208" s="1451">
        <v>0</v>
      </c>
      <c r="M208" s="1451">
        <v>0</v>
      </c>
      <c r="N208" s="1447">
        <f t="shared" si="18"/>
        <v>0</v>
      </c>
      <c r="O208" s="518" t="str">
        <f t="shared" si="19"/>
        <v>N/A</v>
      </c>
    </row>
    <row r="209" spans="1:15" ht="21.75" hidden="1" customHeight="1" x14ac:dyDescent="0.2">
      <c r="A209" s="1330" t="str">
        <f>'PR Expenditure_7A'!A210</f>
        <v>Entity 69</v>
      </c>
      <c r="B209" s="1331" t="str">
        <f>IF('PR Expenditure_7A'!B210="","",'PR Expenditure_7A'!B210)</f>
        <v/>
      </c>
      <c r="C209" s="1464">
        <f>'PR Expenditure_7A'!C210</f>
        <v>0</v>
      </c>
      <c r="D209" s="1448"/>
      <c r="E209" s="1464">
        <f>'PR Expenditure_7A'!D210</f>
        <v>0</v>
      </c>
      <c r="F209" s="1449"/>
      <c r="G209" s="1464">
        <f t="shared" si="16"/>
        <v>0</v>
      </c>
      <c r="H209" s="518" t="str">
        <f t="shared" si="17"/>
        <v>N/A</v>
      </c>
      <c r="I209" s="586"/>
      <c r="J209" s="580"/>
      <c r="L209" s="1451">
        <v>0</v>
      </c>
      <c r="M209" s="1451">
        <v>0</v>
      </c>
      <c r="N209" s="1447">
        <f t="shared" si="18"/>
        <v>0</v>
      </c>
      <c r="O209" s="518" t="str">
        <f t="shared" si="19"/>
        <v>N/A</v>
      </c>
    </row>
    <row r="210" spans="1:15" ht="21.75" hidden="1" customHeight="1" x14ac:dyDescent="0.2">
      <c r="A210" s="1330" t="str">
        <f>'PR Expenditure_7A'!A211</f>
        <v>Entity 70</v>
      </c>
      <c r="B210" s="1331" t="str">
        <f>IF('PR Expenditure_7A'!B211="","",'PR Expenditure_7A'!B211)</f>
        <v/>
      </c>
      <c r="C210" s="1464">
        <f>'PR Expenditure_7A'!C211</f>
        <v>0</v>
      </c>
      <c r="D210" s="1448"/>
      <c r="E210" s="1464">
        <f>'PR Expenditure_7A'!D211</f>
        <v>0</v>
      </c>
      <c r="F210" s="1449"/>
      <c r="G210" s="1464">
        <f t="shared" si="16"/>
        <v>0</v>
      </c>
      <c r="H210" s="518" t="str">
        <f t="shared" si="17"/>
        <v>N/A</v>
      </c>
      <c r="I210" s="586"/>
      <c r="J210" s="580"/>
      <c r="L210" s="1451">
        <v>0</v>
      </c>
      <c r="M210" s="1451">
        <v>0</v>
      </c>
      <c r="N210" s="1447">
        <f t="shared" si="18"/>
        <v>0</v>
      </c>
      <c r="O210" s="518" t="str">
        <f t="shared" si="19"/>
        <v>N/A</v>
      </c>
    </row>
    <row r="211" spans="1:15" ht="21.75" hidden="1" customHeight="1" x14ac:dyDescent="0.2">
      <c r="A211" s="1326" t="str">
        <f>'PR Expenditure_7A'!A212</f>
        <v>Entity 71</v>
      </c>
      <c r="B211" s="1327" t="str">
        <f>IF('PR Expenditure_7A'!B212="","",'PR Expenditure_7A'!B212)</f>
        <v/>
      </c>
      <c r="C211" s="1464">
        <f>'PR Expenditure_7A'!C212</f>
        <v>0</v>
      </c>
      <c r="D211" s="1448"/>
      <c r="E211" s="1464">
        <f>'PR Expenditure_7A'!D212</f>
        <v>0</v>
      </c>
      <c r="F211" s="1449"/>
      <c r="G211" s="1464">
        <f t="shared" si="16"/>
        <v>0</v>
      </c>
      <c r="H211" s="518" t="str">
        <f t="shared" si="17"/>
        <v>N/A</v>
      </c>
      <c r="I211" s="586"/>
      <c r="J211" s="580"/>
      <c r="L211" s="1451">
        <v>0</v>
      </c>
      <c r="M211" s="1451">
        <v>0</v>
      </c>
      <c r="N211" s="1447">
        <f t="shared" si="18"/>
        <v>0</v>
      </c>
      <c r="O211" s="518" t="str">
        <f t="shared" si="19"/>
        <v>N/A</v>
      </c>
    </row>
    <row r="212" spans="1:15" ht="21.75" hidden="1" customHeight="1" x14ac:dyDescent="0.2">
      <c r="A212" s="1326" t="str">
        <f>'PR Expenditure_7A'!A213</f>
        <v>Entity 72</v>
      </c>
      <c r="B212" s="1327" t="str">
        <f>IF('PR Expenditure_7A'!B213="","",'PR Expenditure_7A'!B213)</f>
        <v/>
      </c>
      <c r="C212" s="1464">
        <f>'PR Expenditure_7A'!C213</f>
        <v>0</v>
      </c>
      <c r="D212" s="1448"/>
      <c r="E212" s="1464">
        <f>'PR Expenditure_7A'!D213</f>
        <v>0</v>
      </c>
      <c r="F212" s="1449"/>
      <c r="G212" s="1464">
        <f t="shared" si="16"/>
        <v>0</v>
      </c>
      <c r="H212" s="518" t="str">
        <f t="shared" si="17"/>
        <v>N/A</v>
      </c>
      <c r="I212" s="586"/>
      <c r="J212" s="580"/>
      <c r="L212" s="1451">
        <v>0</v>
      </c>
      <c r="M212" s="1451">
        <v>0</v>
      </c>
      <c r="N212" s="1447">
        <f t="shared" si="18"/>
        <v>0</v>
      </c>
      <c r="O212" s="518" t="str">
        <f t="shared" si="19"/>
        <v>N/A</v>
      </c>
    </row>
    <row r="213" spans="1:15" ht="21.75" hidden="1" customHeight="1" x14ac:dyDescent="0.2">
      <c r="A213" s="1330" t="str">
        <f>'PR Expenditure_7A'!A214</f>
        <v>Entity 73</v>
      </c>
      <c r="B213" s="1331" t="str">
        <f>IF('PR Expenditure_7A'!B214="","",'PR Expenditure_7A'!B214)</f>
        <v/>
      </c>
      <c r="C213" s="1464">
        <f>'PR Expenditure_7A'!C214</f>
        <v>0</v>
      </c>
      <c r="D213" s="1448"/>
      <c r="E213" s="1464">
        <f>'PR Expenditure_7A'!D214</f>
        <v>0</v>
      </c>
      <c r="F213" s="1449"/>
      <c r="G213" s="1464">
        <f t="shared" si="16"/>
        <v>0</v>
      </c>
      <c r="H213" s="518" t="str">
        <f t="shared" si="17"/>
        <v>N/A</v>
      </c>
      <c r="I213" s="586"/>
      <c r="J213" s="580"/>
      <c r="L213" s="1451">
        <v>0</v>
      </c>
      <c r="M213" s="1451">
        <v>0</v>
      </c>
      <c r="N213" s="1447">
        <f t="shared" si="18"/>
        <v>0</v>
      </c>
      <c r="O213" s="518" t="str">
        <f t="shared" si="19"/>
        <v>N/A</v>
      </c>
    </row>
    <row r="214" spans="1:15" ht="21.75" hidden="1" customHeight="1" x14ac:dyDescent="0.2">
      <c r="A214" s="1330" t="str">
        <f>'PR Expenditure_7A'!A215</f>
        <v>Entity 74</v>
      </c>
      <c r="B214" s="1331" t="str">
        <f>IF('PR Expenditure_7A'!B215="","",'PR Expenditure_7A'!B215)</f>
        <v/>
      </c>
      <c r="C214" s="1464">
        <f>'PR Expenditure_7A'!C215</f>
        <v>0</v>
      </c>
      <c r="D214" s="1448"/>
      <c r="E214" s="1464">
        <f>'PR Expenditure_7A'!D215</f>
        <v>0</v>
      </c>
      <c r="F214" s="1449"/>
      <c r="G214" s="1464">
        <f t="shared" si="16"/>
        <v>0</v>
      </c>
      <c r="H214" s="518" t="str">
        <f t="shared" si="17"/>
        <v>N/A</v>
      </c>
      <c r="I214" s="586"/>
      <c r="J214" s="580"/>
      <c r="L214" s="1451">
        <v>0</v>
      </c>
      <c r="M214" s="1451">
        <v>0</v>
      </c>
      <c r="N214" s="1447">
        <f t="shared" si="18"/>
        <v>0</v>
      </c>
      <c r="O214" s="518" t="str">
        <f t="shared" si="19"/>
        <v>N/A</v>
      </c>
    </row>
    <row r="215" spans="1:15" ht="21.75" hidden="1" customHeight="1" x14ac:dyDescent="0.2">
      <c r="A215" s="1330" t="str">
        <f>'PR Expenditure_7A'!A216</f>
        <v>Entity 75</v>
      </c>
      <c r="B215" s="1331" t="str">
        <f>IF('PR Expenditure_7A'!B216="","",'PR Expenditure_7A'!B216)</f>
        <v/>
      </c>
      <c r="C215" s="1464">
        <f>'PR Expenditure_7A'!C216</f>
        <v>0</v>
      </c>
      <c r="D215" s="1448"/>
      <c r="E215" s="1464">
        <f>'PR Expenditure_7A'!D216</f>
        <v>0</v>
      </c>
      <c r="F215" s="1449"/>
      <c r="G215" s="1464">
        <f t="shared" si="16"/>
        <v>0</v>
      </c>
      <c r="H215" s="518" t="str">
        <f t="shared" si="17"/>
        <v>N/A</v>
      </c>
      <c r="I215" s="586"/>
      <c r="J215" s="580"/>
      <c r="L215" s="1451">
        <v>0</v>
      </c>
      <c r="M215" s="1451">
        <v>0</v>
      </c>
      <c r="N215" s="1447">
        <f t="shared" si="18"/>
        <v>0</v>
      </c>
      <c r="O215" s="518" t="str">
        <f t="shared" si="19"/>
        <v>N/A</v>
      </c>
    </row>
    <row r="216" spans="1:15" ht="21.75" hidden="1" customHeight="1" x14ac:dyDescent="0.2">
      <c r="A216" s="1330" t="str">
        <f>'PR Expenditure_7A'!A217</f>
        <v>Entity 76</v>
      </c>
      <c r="B216" s="1331" t="str">
        <f>IF('PR Expenditure_7A'!B217="","",'PR Expenditure_7A'!B217)</f>
        <v/>
      </c>
      <c r="C216" s="1464">
        <f>'PR Expenditure_7A'!C217</f>
        <v>0</v>
      </c>
      <c r="D216" s="1448"/>
      <c r="E216" s="1464">
        <f>'PR Expenditure_7A'!D217</f>
        <v>0</v>
      </c>
      <c r="F216" s="1449"/>
      <c r="G216" s="1464">
        <f t="shared" si="16"/>
        <v>0</v>
      </c>
      <c r="H216" s="518" t="str">
        <f t="shared" si="17"/>
        <v>N/A</v>
      </c>
      <c r="I216" s="586"/>
      <c r="J216" s="580"/>
      <c r="L216" s="1451">
        <v>0</v>
      </c>
      <c r="M216" s="1451">
        <v>0</v>
      </c>
      <c r="N216" s="1447">
        <f t="shared" si="18"/>
        <v>0</v>
      </c>
      <c r="O216" s="518" t="str">
        <f t="shared" si="19"/>
        <v>N/A</v>
      </c>
    </row>
    <row r="217" spans="1:15" ht="21.75" hidden="1" customHeight="1" x14ac:dyDescent="0.2">
      <c r="A217" s="1326" t="str">
        <f>'PR Expenditure_7A'!A218</f>
        <v>Entity 77</v>
      </c>
      <c r="B217" s="1327" t="str">
        <f>IF('PR Expenditure_7A'!B218="","",'PR Expenditure_7A'!B218)</f>
        <v/>
      </c>
      <c r="C217" s="1464">
        <f>'PR Expenditure_7A'!C218</f>
        <v>0</v>
      </c>
      <c r="D217" s="1448"/>
      <c r="E217" s="1464">
        <f>'PR Expenditure_7A'!D218</f>
        <v>0</v>
      </c>
      <c r="F217" s="1449"/>
      <c r="G217" s="1464">
        <f t="shared" si="16"/>
        <v>0</v>
      </c>
      <c r="H217" s="518" t="str">
        <f t="shared" si="17"/>
        <v>N/A</v>
      </c>
      <c r="I217" s="586"/>
      <c r="J217" s="580"/>
      <c r="L217" s="1451">
        <v>0</v>
      </c>
      <c r="M217" s="1451">
        <v>0</v>
      </c>
      <c r="N217" s="1447">
        <f t="shared" si="18"/>
        <v>0</v>
      </c>
      <c r="O217" s="518" t="str">
        <f t="shared" si="19"/>
        <v>N/A</v>
      </c>
    </row>
    <row r="218" spans="1:15" ht="21.75" hidden="1" customHeight="1" x14ac:dyDescent="0.2">
      <c r="A218" s="1326" t="str">
        <f>'PR Expenditure_7A'!A219</f>
        <v>Entity 78</v>
      </c>
      <c r="B218" s="1327" t="str">
        <f>IF('PR Expenditure_7A'!B219="","",'PR Expenditure_7A'!B219)</f>
        <v/>
      </c>
      <c r="C218" s="1464">
        <f>'PR Expenditure_7A'!C219</f>
        <v>0</v>
      </c>
      <c r="D218" s="1448"/>
      <c r="E218" s="1464">
        <f>'PR Expenditure_7A'!D219</f>
        <v>0</v>
      </c>
      <c r="F218" s="1449"/>
      <c r="G218" s="1464">
        <f t="shared" si="16"/>
        <v>0</v>
      </c>
      <c r="H218" s="518" t="str">
        <f t="shared" si="17"/>
        <v>N/A</v>
      </c>
      <c r="I218" s="586"/>
      <c r="J218" s="580"/>
      <c r="L218" s="1451">
        <v>0</v>
      </c>
      <c r="M218" s="1451">
        <v>0</v>
      </c>
      <c r="N218" s="1447">
        <f t="shared" si="18"/>
        <v>0</v>
      </c>
      <c r="O218" s="518" t="str">
        <f t="shared" si="19"/>
        <v>N/A</v>
      </c>
    </row>
    <row r="219" spans="1:15" ht="21.75" hidden="1" customHeight="1" x14ac:dyDescent="0.2">
      <c r="A219" s="1330" t="str">
        <f>'PR Expenditure_7A'!A220</f>
        <v>Entity 79</v>
      </c>
      <c r="B219" s="1331" t="str">
        <f>IF('PR Expenditure_7A'!B220="","",'PR Expenditure_7A'!B220)</f>
        <v/>
      </c>
      <c r="C219" s="1464">
        <f>'PR Expenditure_7A'!C220</f>
        <v>0</v>
      </c>
      <c r="D219" s="1448"/>
      <c r="E219" s="1464">
        <f>'PR Expenditure_7A'!D220</f>
        <v>0</v>
      </c>
      <c r="F219" s="1449"/>
      <c r="G219" s="1464">
        <f t="shared" si="16"/>
        <v>0</v>
      </c>
      <c r="H219" s="518" t="str">
        <f t="shared" si="17"/>
        <v>N/A</v>
      </c>
      <c r="I219" s="586"/>
      <c r="J219" s="580"/>
      <c r="L219" s="1451">
        <v>0</v>
      </c>
      <c r="M219" s="1451">
        <v>0</v>
      </c>
      <c r="N219" s="1447">
        <f t="shared" si="18"/>
        <v>0</v>
      </c>
      <c r="O219" s="518" t="str">
        <f t="shared" si="19"/>
        <v>N/A</v>
      </c>
    </row>
    <row r="220" spans="1:15" ht="21.75" hidden="1" customHeight="1" x14ac:dyDescent="0.2">
      <c r="A220" s="1330" t="str">
        <f>'PR Expenditure_7A'!A221</f>
        <v>Entity 80</v>
      </c>
      <c r="B220" s="1331" t="str">
        <f>IF('PR Expenditure_7A'!B221="","",'PR Expenditure_7A'!B221)</f>
        <v/>
      </c>
      <c r="C220" s="1464">
        <f>'PR Expenditure_7A'!C221</f>
        <v>0</v>
      </c>
      <c r="D220" s="1448"/>
      <c r="E220" s="1464">
        <f>'PR Expenditure_7A'!D221</f>
        <v>0</v>
      </c>
      <c r="F220" s="1449"/>
      <c r="G220" s="1464">
        <f t="shared" si="16"/>
        <v>0</v>
      </c>
      <c r="H220" s="518" t="str">
        <f t="shared" si="17"/>
        <v>N/A</v>
      </c>
      <c r="I220" s="586"/>
      <c r="J220" s="580"/>
      <c r="L220" s="1451">
        <v>0</v>
      </c>
      <c r="M220" s="1451">
        <v>0</v>
      </c>
      <c r="N220" s="1447">
        <f t="shared" si="18"/>
        <v>0</v>
      </c>
      <c r="O220" s="518" t="str">
        <f t="shared" si="19"/>
        <v>N/A</v>
      </c>
    </row>
    <row r="221" spans="1:15" ht="21.75" hidden="1" customHeight="1" x14ac:dyDescent="0.2">
      <c r="A221" s="1330" t="str">
        <f>'PR Expenditure_7A'!A222</f>
        <v>Entity 81</v>
      </c>
      <c r="B221" s="1331" t="str">
        <f>IF('PR Expenditure_7A'!B222="","",'PR Expenditure_7A'!B222)</f>
        <v/>
      </c>
      <c r="C221" s="1464">
        <f>'PR Expenditure_7A'!C222</f>
        <v>0</v>
      </c>
      <c r="D221" s="1448"/>
      <c r="E221" s="1464">
        <f>'PR Expenditure_7A'!D222</f>
        <v>0</v>
      </c>
      <c r="F221" s="1449"/>
      <c r="G221" s="1464">
        <f t="shared" si="16"/>
        <v>0</v>
      </c>
      <c r="H221" s="518" t="str">
        <f t="shared" si="17"/>
        <v>N/A</v>
      </c>
      <c r="I221" s="586"/>
      <c r="J221" s="580"/>
      <c r="L221" s="1451">
        <v>0</v>
      </c>
      <c r="M221" s="1451">
        <v>0</v>
      </c>
      <c r="N221" s="1447">
        <f t="shared" si="18"/>
        <v>0</v>
      </c>
      <c r="O221" s="518" t="str">
        <f t="shared" si="19"/>
        <v>N/A</v>
      </c>
    </row>
    <row r="222" spans="1:15" ht="21.75" hidden="1" customHeight="1" x14ac:dyDescent="0.2">
      <c r="A222" s="1330" t="str">
        <f>'PR Expenditure_7A'!A223</f>
        <v>Entity 82</v>
      </c>
      <c r="B222" s="1331" t="str">
        <f>IF('PR Expenditure_7A'!B223="","",'PR Expenditure_7A'!B223)</f>
        <v/>
      </c>
      <c r="C222" s="1464">
        <f>'PR Expenditure_7A'!C223</f>
        <v>0</v>
      </c>
      <c r="D222" s="1448"/>
      <c r="E222" s="1464">
        <f>'PR Expenditure_7A'!D223</f>
        <v>0</v>
      </c>
      <c r="F222" s="1449"/>
      <c r="G222" s="1464">
        <f t="shared" si="16"/>
        <v>0</v>
      </c>
      <c r="H222" s="518" t="str">
        <f t="shared" si="17"/>
        <v>N/A</v>
      </c>
      <c r="I222" s="586"/>
      <c r="J222" s="580"/>
      <c r="L222" s="1451">
        <v>0</v>
      </c>
      <c r="M222" s="1451">
        <v>0</v>
      </c>
      <c r="N222" s="1447">
        <f t="shared" si="18"/>
        <v>0</v>
      </c>
      <c r="O222" s="518" t="str">
        <f t="shared" si="19"/>
        <v>N/A</v>
      </c>
    </row>
    <row r="223" spans="1:15" ht="21.75" hidden="1" customHeight="1" x14ac:dyDescent="0.2">
      <c r="A223" s="1326" t="str">
        <f>'PR Expenditure_7A'!A224</f>
        <v>Entity 83</v>
      </c>
      <c r="B223" s="1327" t="str">
        <f>IF('PR Expenditure_7A'!B224="","",'PR Expenditure_7A'!B224)</f>
        <v/>
      </c>
      <c r="C223" s="1464">
        <f>'PR Expenditure_7A'!C224</f>
        <v>0</v>
      </c>
      <c r="D223" s="1448"/>
      <c r="E223" s="1464">
        <f>'PR Expenditure_7A'!D224</f>
        <v>0</v>
      </c>
      <c r="F223" s="1449"/>
      <c r="G223" s="1464">
        <f t="shared" si="16"/>
        <v>0</v>
      </c>
      <c r="H223" s="518" t="str">
        <f t="shared" si="17"/>
        <v>N/A</v>
      </c>
      <c r="I223" s="586"/>
      <c r="J223" s="580"/>
      <c r="L223" s="1451">
        <v>0</v>
      </c>
      <c r="M223" s="1451">
        <v>0</v>
      </c>
      <c r="N223" s="1447">
        <f t="shared" si="18"/>
        <v>0</v>
      </c>
      <c r="O223" s="518" t="str">
        <f t="shared" si="19"/>
        <v>N/A</v>
      </c>
    </row>
    <row r="224" spans="1:15" ht="21.75" hidden="1" customHeight="1" x14ac:dyDescent="0.2">
      <c r="A224" s="1326" t="str">
        <f>'PR Expenditure_7A'!A225</f>
        <v>Entity 84</v>
      </c>
      <c r="B224" s="1327" t="str">
        <f>IF('PR Expenditure_7A'!B225="","",'PR Expenditure_7A'!B225)</f>
        <v/>
      </c>
      <c r="C224" s="1464">
        <f>'PR Expenditure_7A'!C225</f>
        <v>0</v>
      </c>
      <c r="D224" s="1448"/>
      <c r="E224" s="1464">
        <f>'PR Expenditure_7A'!D225</f>
        <v>0</v>
      </c>
      <c r="F224" s="1449"/>
      <c r="G224" s="1464">
        <f t="shared" si="16"/>
        <v>0</v>
      </c>
      <c r="H224" s="518" t="str">
        <f t="shared" si="17"/>
        <v>N/A</v>
      </c>
      <c r="I224" s="586"/>
      <c r="J224" s="580"/>
      <c r="L224" s="1451">
        <v>0</v>
      </c>
      <c r="M224" s="1451">
        <v>0</v>
      </c>
      <c r="N224" s="1447">
        <f t="shared" si="18"/>
        <v>0</v>
      </c>
      <c r="O224" s="518" t="str">
        <f t="shared" si="19"/>
        <v>N/A</v>
      </c>
    </row>
    <row r="225" spans="1:15" ht="21.75" hidden="1" customHeight="1" x14ac:dyDescent="0.2">
      <c r="A225" s="1330" t="str">
        <f>'PR Expenditure_7A'!A226</f>
        <v>Entity 85</v>
      </c>
      <c r="B225" s="1331" t="str">
        <f>IF('PR Expenditure_7A'!B226="","",'PR Expenditure_7A'!B226)</f>
        <v/>
      </c>
      <c r="C225" s="1464">
        <f>'PR Expenditure_7A'!C226</f>
        <v>0</v>
      </c>
      <c r="D225" s="1448"/>
      <c r="E225" s="1464">
        <f>'PR Expenditure_7A'!D226</f>
        <v>0</v>
      </c>
      <c r="F225" s="1449"/>
      <c r="G225" s="1464">
        <f t="shared" si="16"/>
        <v>0</v>
      </c>
      <c r="H225" s="518" t="str">
        <f t="shared" si="17"/>
        <v>N/A</v>
      </c>
      <c r="I225" s="586"/>
      <c r="J225" s="580"/>
      <c r="L225" s="1451">
        <v>0</v>
      </c>
      <c r="M225" s="1451">
        <v>0</v>
      </c>
      <c r="N225" s="1447">
        <f t="shared" si="18"/>
        <v>0</v>
      </c>
      <c r="O225" s="518" t="str">
        <f t="shared" si="19"/>
        <v>N/A</v>
      </c>
    </row>
    <row r="226" spans="1:15" ht="21.75" hidden="1" customHeight="1" x14ac:dyDescent="0.2">
      <c r="A226" s="1330" t="str">
        <f>'PR Expenditure_7A'!A227</f>
        <v>Entity 86</v>
      </c>
      <c r="B226" s="1331" t="str">
        <f>IF('PR Expenditure_7A'!B227="","",'PR Expenditure_7A'!B227)</f>
        <v/>
      </c>
      <c r="C226" s="1464">
        <f>'PR Expenditure_7A'!C227</f>
        <v>0</v>
      </c>
      <c r="D226" s="1448"/>
      <c r="E226" s="1464">
        <f>'PR Expenditure_7A'!D227</f>
        <v>0</v>
      </c>
      <c r="F226" s="1449"/>
      <c r="G226" s="1464">
        <f t="shared" si="16"/>
        <v>0</v>
      </c>
      <c r="H226" s="518" t="str">
        <f t="shared" si="17"/>
        <v>N/A</v>
      </c>
      <c r="I226" s="586"/>
      <c r="J226" s="580"/>
      <c r="L226" s="1451">
        <v>0</v>
      </c>
      <c r="M226" s="1451">
        <v>0</v>
      </c>
      <c r="N226" s="1447">
        <f t="shared" si="18"/>
        <v>0</v>
      </c>
      <c r="O226" s="518" t="str">
        <f t="shared" si="19"/>
        <v>N/A</v>
      </c>
    </row>
    <row r="227" spans="1:15" ht="21.75" hidden="1" customHeight="1" x14ac:dyDescent="0.2">
      <c r="A227" s="1330" t="str">
        <f>'PR Expenditure_7A'!A228</f>
        <v>Entity 87</v>
      </c>
      <c r="B227" s="1331" t="str">
        <f>IF('PR Expenditure_7A'!B228="","",'PR Expenditure_7A'!B228)</f>
        <v/>
      </c>
      <c r="C227" s="1464">
        <f>'PR Expenditure_7A'!C228</f>
        <v>0</v>
      </c>
      <c r="D227" s="1448"/>
      <c r="E227" s="1464">
        <f>'PR Expenditure_7A'!D228</f>
        <v>0</v>
      </c>
      <c r="F227" s="1449"/>
      <c r="G227" s="1464">
        <f t="shared" ref="G227:G240" si="20">(C227+D227)-(E227+F227)</f>
        <v>0</v>
      </c>
      <c r="H227" s="518" t="str">
        <f t="shared" ref="H227:H240" si="21">IF(AND((C227+D227)=0,(E227+F227)=0),"N/A",IF(AND((C227+D227)=0,(E227+F227)&lt;&gt;0),"Not Budgeted",(E227+F227)/(C227+D227)))</f>
        <v>N/A</v>
      </c>
      <c r="I227" s="586"/>
      <c r="J227" s="580"/>
      <c r="L227" s="1451">
        <v>0</v>
      </c>
      <c r="M227" s="1451">
        <v>0</v>
      </c>
      <c r="N227" s="1447">
        <f t="shared" ref="N227:N240" si="22">L227-M227</f>
        <v>0</v>
      </c>
      <c r="O227" s="518" t="str">
        <f t="shared" ref="O227:O240" si="23">IF(AND(L227=0,M227=0),"N/A",IF(AND(L227=0,M227&lt;&gt;0),"Not Budgeted",M227/L227))</f>
        <v>N/A</v>
      </c>
    </row>
    <row r="228" spans="1:15" ht="21.75" hidden="1" customHeight="1" x14ac:dyDescent="0.2">
      <c r="A228" s="1330" t="str">
        <f>'PR Expenditure_7A'!A229</f>
        <v>Entity 88</v>
      </c>
      <c r="B228" s="1331" t="str">
        <f>IF('PR Expenditure_7A'!B229="","",'PR Expenditure_7A'!B229)</f>
        <v/>
      </c>
      <c r="C228" s="1464">
        <f>'PR Expenditure_7A'!C229</f>
        <v>0</v>
      </c>
      <c r="D228" s="1448"/>
      <c r="E228" s="1464">
        <f>'PR Expenditure_7A'!D229</f>
        <v>0</v>
      </c>
      <c r="F228" s="1449"/>
      <c r="G228" s="1464">
        <f t="shared" si="20"/>
        <v>0</v>
      </c>
      <c r="H228" s="518" t="str">
        <f t="shared" si="21"/>
        <v>N/A</v>
      </c>
      <c r="I228" s="586"/>
      <c r="J228" s="580"/>
      <c r="L228" s="1451">
        <v>0</v>
      </c>
      <c r="M228" s="1451">
        <v>0</v>
      </c>
      <c r="N228" s="1447">
        <f t="shared" si="22"/>
        <v>0</v>
      </c>
      <c r="O228" s="518" t="str">
        <f t="shared" si="23"/>
        <v>N/A</v>
      </c>
    </row>
    <row r="229" spans="1:15" ht="21.75" hidden="1" customHeight="1" x14ac:dyDescent="0.2">
      <c r="A229" s="1330" t="str">
        <f>'PR Expenditure_7A'!A230</f>
        <v>Entity 89</v>
      </c>
      <c r="B229" s="1331" t="str">
        <f>IF('PR Expenditure_7A'!B230="","",'PR Expenditure_7A'!B230)</f>
        <v/>
      </c>
      <c r="C229" s="1464">
        <f>'PR Expenditure_7A'!C230</f>
        <v>0</v>
      </c>
      <c r="D229" s="1448"/>
      <c r="E229" s="1464">
        <f>'PR Expenditure_7A'!D230</f>
        <v>0</v>
      </c>
      <c r="F229" s="1449"/>
      <c r="G229" s="1464">
        <f t="shared" si="20"/>
        <v>0</v>
      </c>
      <c r="H229" s="518" t="str">
        <f t="shared" si="21"/>
        <v>N/A</v>
      </c>
      <c r="I229" s="586"/>
      <c r="J229" s="580"/>
      <c r="L229" s="1451">
        <v>0</v>
      </c>
      <c r="M229" s="1451">
        <v>0</v>
      </c>
      <c r="N229" s="1447">
        <f t="shared" si="22"/>
        <v>0</v>
      </c>
      <c r="O229" s="518" t="str">
        <f t="shared" si="23"/>
        <v>N/A</v>
      </c>
    </row>
    <row r="230" spans="1:15" ht="21.75" hidden="1" customHeight="1" x14ac:dyDescent="0.2">
      <c r="A230" s="1326" t="str">
        <f>'PR Expenditure_7A'!A231</f>
        <v>Entity 90</v>
      </c>
      <c r="B230" s="1327" t="str">
        <f>IF('PR Expenditure_7A'!B231="","",'PR Expenditure_7A'!B231)</f>
        <v/>
      </c>
      <c r="C230" s="1464">
        <f>'PR Expenditure_7A'!C231</f>
        <v>0</v>
      </c>
      <c r="D230" s="1448"/>
      <c r="E230" s="1464">
        <f>'PR Expenditure_7A'!D231</f>
        <v>0</v>
      </c>
      <c r="F230" s="1449"/>
      <c r="G230" s="1464">
        <f t="shared" si="20"/>
        <v>0</v>
      </c>
      <c r="H230" s="518" t="str">
        <f t="shared" si="21"/>
        <v>N/A</v>
      </c>
      <c r="I230" s="586"/>
      <c r="J230" s="580"/>
      <c r="L230" s="1451">
        <v>0</v>
      </c>
      <c r="M230" s="1451">
        <v>0</v>
      </c>
      <c r="N230" s="1447">
        <f t="shared" si="22"/>
        <v>0</v>
      </c>
      <c r="O230" s="518" t="str">
        <f t="shared" si="23"/>
        <v>N/A</v>
      </c>
    </row>
    <row r="231" spans="1:15" ht="21.75" hidden="1" customHeight="1" x14ac:dyDescent="0.2">
      <c r="A231" s="1326" t="str">
        <f>'PR Expenditure_7A'!A232</f>
        <v>Entity 91</v>
      </c>
      <c r="B231" s="1327" t="str">
        <f>IF('PR Expenditure_7A'!B232="","",'PR Expenditure_7A'!B232)</f>
        <v/>
      </c>
      <c r="C231" s="1464">
        <f>'PR Expenditure_7A'!C232</f>
        <v>0</v>
      </c>
      <c r="D231" s="1448"/>
      <c r="E231" s="1464">
        <f>'PR Expenditure_7A'!D232</f>
        <v>0</v>
      </c>
      <c r="F231" s="1449"/>
      <c r="G231" s="1464">
        <f t="shared" si="20"/>
        <v>0</v>
      </c>
      <c r="H231" s="518" t="str">
        <f t="shared" si="21"/>
        <v>N/A</v>
      </c>
      <c r="I231" s="586"/>
      <c r="J231" s="580"/>
      <c r="L231" s="1451">
        <v>0</v>
      </c>
      <c r="M231" s="1451">
        <v>0</v>
      </c>
      <c r="N231" s="1447">
        <f t="shared" si="22"/>
        <v>0</v>
      </c>
      <c r="O231" s="518" t="str">
        <f t="shared" si="23"/>
        <v>N/A</v>
      </c>
    </row>
    <row r="232" spans="1:15" ht="21.75" hidden="1" customHeight="1" x14ac:dyDescent="0.2">
      <c r="A232" s="1330" t="str">
        <f>'PR Expenditure_7A'!A233</f>
        <v>Entity 92</v>
      </c>
      <c r="B232" s="1331" t="str">
        <f>IF('PR Expenditure_7A'!B233="","",'PR Expenditure_7A'!B233)</f>
        <v/>
      </c>
      <c r="C232" s="1464">
        <f>'PR Expenditure_7A'!C233</f>
        <v>0</v>
      </c>
      <c r="D232" s="1448"/>
      <c r="E232" s="1464">
        <f>'PR Expenditure_7A'!D233</f>
        <v>0</v>
      </c>
      <c r="F232" s="1449"/>
      <c r="G232" s="1464">
        <f t="shared" si="20"/>
        <v>0</v>
      </c>
      <c r="H232" s="518" t="str">
        <f t="shared" si="21"/>
        <v>N/A</v>
      </c>
      <c r="I232" s="586"/>
      <c r="J232" s="580"/>
      <c r="L232" s="1451">
        <v>0</v>
      </c>
      <c r="M232" s="1451">
        <v>0</v>
      </c>
      <c r="N232" s="1447">
        <f t="shared" si="22"/>
        <v>0</v>
      </c>
      <c r="O232" s="518" t="str">
        <f t="shared" si="23"/>
        <v>N/A</v>
      </c>
    </row>
    <row r="233" spans="1:15" ht="21.75" hidden="1" customHeight="1" x14ac:dyDescent="0.2">
      <c r="A233" s="1330" t="str">
        <f>'PR Expenditure_7A'!A234</f>
        <v>Entity 93</v>
      </c>
      <c r="B233" s="1331" t="str">
        <f>IF('PR Expenditure_7A'!B234="","",'PR Expenditure_7A'!B234)</f>
        <v/>
      </c>
      <c r="C233" s="1464">
        <f>'PR Expenditure_7A'!C234</f>
        <v>0</v>
      </c>
      <c r="D233" s="1448"/>
      <c r="E233" s="1464">
        <f>'PR Expenditure_7A'!D234</f>
        <v>0</v>
      </c>
      <c r="F233" s="1449"/>
      <c r="G233" s="1464">
        <f t="shared" si="20"/>
        <v>0</v>
      </c>
      <c r="H233" s="518" t="str">
        <f t="shared" si="21"/>
        <v>N/A</v>
      </c>
      <c r="I233" s="586"/>
      <c r="J233" s="580"/>
      <c r="L233" s="1451">
        <v>0</v>
      </c>
      <c r="M233" s="1451">
        <v>0</v>
      </c>
      <c r="N233" s="1447">
        <f t="shared" si="22"/>
        <v>0</v>
      </c>
      <c r="O233" s="518" t="str">
        <f t="shared" si="23"/>
        <v>N/A</v>
      </c>
    </row>
    <row r="234" spans="1:15" ht="21.75" hidden="1" customHeight="1" x14ac:dyDescent="0.2">
      <c r="A234" s="1330" t="str">
        <f>'PR Expenditure_7A'!A235</f>
        <v>Entity 94</v>
      </c>
      <c r="B234" s="1331" t="str">
        <f>IF('PR Expenditure_7A'!B235="","",'PR Expenditure_7A'!B235)</f>
        <v/>
      </c>
      <c r="C234" s="1464">
        <f>'PR Expenditure_7A'!C235</f>
        <v>0</v>
      </c>
      <c r="D234" s="1448"/>
      <c r="E234" s="1464">
        <f>'PR Expenditure_7A'!D235</f>
        <v>0</v>
      </c>
      <c r="F234" s="1449"/>
      <c r="G234" s="1464">
        <f t="shared" si="20"/>
        <v>0</v>
      </c>
      <c r="H234" s="518" t="str">
        <f t="shared" si="21"/>
        <v>N/A</v>
      </c>
      <c r="I234" s="586"/>
      <c r="J234" s="580"/>
      <c r="L234" s="1451">
        <v>0</v>
      </c>
      <c r="M234" s="1451">
        <v>0</v>
      </c>
      <c r="N234" s="1447">
        <f t="shared" si="22"/>
        <v>0</v>
      </c>
      <c r="O234" s="518" t="str">
        <f t="shared" si="23"/>
        <v>N/A</v>
      </c>
    </row>
    <row r="235" spans="1:15" ht="21.75" hidden="1" customHeight="1" x14ac:dyDescent="0.2">
      <c r="A235" s="1330" t="str">
        <f>'PR Expenditure_7A'!A236</f>
        <v>Entity 95</v>
      </c>
      <c r="B235" s="1331" t="str">
        <f>IF('PR Expenditure_7A'!B236="","",'PR Expenditure_7A'!B236)</f>
        <v/>
      </c>
      <c r="C235" s="1464">
        <f>'PR Expenditure_7A'!C236</f>
        <v>0</v>
      </c>
      <c r="D235" s="1448"/>
      <c r="E235" s="1464">
        <f>'PR Expenditure_7A'!D236</f>
        <v>0</v>
      </c>
      <c r="F235" s="1449"/>
      <c r="G235" s="1464">
        <f t="shared" si="20"/>
        <v>0</v>
      </c>
      <c r="H235" s="518" t="str">
        <f t="shared" si="21"/>
        <v>N/A</v>
      </c>
      <c r="I235" s="586"/>
      <c r="J235" s="580"/>
      <c r="L235" s="1451">
        <v>0</v>
      </c>
      <c r="M235" s="1451">
        <v>0</v>
      </c>
      <c r="N235" s="1447">
        <f t="shared" si="22"/>
        <v>0</v>
      </c>
      <c r="O235" s="518" t="str">
        <f t="shared" si="23"/>
        <v>N/A</v>
      </c>
    </row>
    <row r="236" spans="1:15" ht="21.75" hidden="1" customHeight="1" x14ac:dyDescent="0.2">
      <c r="A236" s="1330" t="str">
        <f>'PR Expenditure_7A'!A237</f>
        <v>Entity 96</v>
      </c>
      <c r="B236" s="1331" t="str">
        <f>IF('PR Expenditure_7A'!B237="","",'PR Expenditure_7A'!B237)</f>
        <v/>
      </c>
      <c r="C236" s="1464">
        <f>'PR Expenditure_7A'!C237</f>
        <v>0</v>
      </c>
      <c r="D236" s="1448"/>
      <c r="E236" s="1464">
        <f>'PR Expenditure_7A'!D237</f>
        <v>0</v>
      </c>
      <c r="F236" s="1449"/>
      <c r="G236" s="1464">
        <f t="shared" si="20"/>
        <v>0</v>
      </c>
      <c r="H236" s="518" t="str">
        <f t="shared" si="21"/>
        <v>N/A</v>
      </c>
      <c r="I236" s="586"/>
      <c r="J236" s="580"/>
      <c r="L236" s="1451">
        <v>0</v>
      </c>
      <c r="M236" s="1451">
        <v>0</v>
      </c>
      <c r="N236" s="1447">
        <f t="shared" si="22"/>
        <v>0</v>
      </c>
      <c r="O236" s="518" t="str">
        <f t="shared" si="23"/>
        <v>N/A</v>
      </c>
    </row>
    <row r="237" spans="1:15" ht="21.75" hidden="1" customHeight="1" x14ac:dyDescent="0.2">
      <c r="A237" s="1326" t="str">
        <f>'PR Expenditure_7A'!A238</f>
        <v>Entity 97</v>
      </c>
      <c r="B237" s="1327" t="str">
        <f>IF('PR Expenditure_7A'!B238="","",'PR Expenditure_7A'!B238)</f>
        <v/>
      </c>
      <c r="C237" s="1464">
        <f>'PR Expenditure_7A'!C238</f>
        <v>0</v>
      </c>
      <c r="D237" s="1448"/>
      <c r="E237" s="1464">
        <f>'PR Expenditure_7A'!D238</f>
        <v>0</v>
      </c>
      <c r="F237" s="1449"/>
      <c r="G237" s="1464">
        <f t="shared" si="20"/>
        <v>0</v>
      </c>
      <c r="H237" s="518" t="str">
        <f t="shared" si="21"/>
        <v>N/A</v>
      </c>
      <c r="I237" s="586"/>
      <c r="J237" s="580"/>
      <c r="L237" s="1451">
        <v>0</v>
      </c>
      <c r="M237" s="1451">
        <v>0</v>
      </c>
      <c r="N237" s="1447">
        <f t="shared" si="22"/>
        <v>0</v>
      </c>
      <c r="O237" s="518" t="str">
        <f t="shared" si="23"/>
        <v>N/A</v>
      </c>
    </row>
    <row r="238" spans="1:15" ht="21.75" hidden="1" customHeight="1" x14ac:dyDescent="0.2">
      <c r="A238" s="1326" t="str">
        <f>'PR Expenditure_7A'!A239</f>
        <v>Entity 98</v>
      </c>
      <c r="B238" s="1327" t="str">
        <f>IF('PR Expenditure_7A'!B239="","",'PR Expenditure_7A'!B239)</f>
        <v/>
      </c>
      <c r="C238" s="1464">
        <f>'PR Expenditure_7A'!C239</f>
        <v>0</v>
      </c>
      <c r="D238" s="1448"/>
      <c r="E238" s="1464">
        <f>'PR Expenditure_7A'!D239</f>
        <v>0</v>
      </c>
      <c r="F238" s="1449"/>
      <c r="G238" s="1464">
        <f t="shared" si="20"/>
        <v>0</v>
      </c>
      <c r="H238" s="518" t="str">
        <f t="shared" si="21"/>
        <v>N/A</v>
      </c>
      <c r="I238" s="586"/>
      <c r="J238" s="580"/>
      <c r="L238" s="1451">
        <v>0</v>
      </c>
      <c r="M238" s="1451">
        <v>0</v>
      </c>
      <c r="N238" s="1447">
        <f t="shared" si="22"/>
        <v>0</v>
      </c>
      <c r="O238" s="518" t="str">
        <f t="shared" si="23"/>
        <v>N/A</v>
      </c>
    </row>
    <row r="239" spans="1:15" ht="21.75" hidden="1" customHeight="1" x14ac:dyDescent="0.2">
      <c r="A239" s="1330" t="str">
        <f>'PR Expenditure_7A'!A240</f>
        <v>Entity 99</v>
      </c>
      <c r="B239" s="1331" t="str">
        <f>IF('PR Expenditure_7A'!B240="","",'PR Expenditure_7A'!B240)</f>
        <v/>
      </c>
      <c r="C239" s="1464">
        <f>'PR Expenditure_7A'!C240</f>
        <v>0</v>
      </c>
      <c r="D239" s="1448"/>
      <c r="E239" s="1464">
        <f>'PR Expenditure_7A'!D240</f>
        <v>0</v>
      </c>
      <c r="F239" s="1449"/>
      <c r="G239" s="1464">
        <f t="shared" si="20"/>
        <v>0</v>
      </c>
      <c r="H239" s="518" t="str">
        <f t="shared" si="21"/>
        <v>N/A</v>
      </c>
      <c r="I239" s="586"/>
      <c r="J239" s="580"/>
      <c r="L239" s="1451">
        <v>0</v>
      </c>
      <c r="M239" s="1451">
        <v>0</v>
      </c>
      <c r="N239" s="1447">
        <f t="shared" si="22"/>
        <v>0</v>
      </c>
      <c r="O239" s="518" t="str">
        <f t="shared" si="23"/>
        <v>N/A</v>
      </c>
    </row>
    <row r="240" spans="1:15" ht="21.75" hidden="1" customHeight="1" x14ac:dyDescent="0.2">
      <c r="A240" s="1330" t="str">
        <f>'PR Expenditure_7A'!A241</f>
        <v>Entity 100</v>
      </c>
      <c r="B240" s="1331" t="str">
        <f>IF('PR Expenditure_7A'!B241="","",'PR Expenditure_7A'!B241)</f>
        <v/>
      </c>
      <c r="C240" s="1464">
        <f>'PR Expenditure_7A'!C241</f>
        <v>0</v>
      </c>
      <c r="D240" s="1448"/>
      <c r="E240" s="1464">
        <f>'PR Expenditure_7A'!D241</f>
        <v>0</v>
      </c>
      <c r="F240" s="1449"/>
      <c r="G240" s="1464">
        <f t="shared" si="20"/>
        <v>0</v>
      </c>
      <c r="H240" s="518" t="str">
        <f t="shared" si="21"/>
        <v>N/A</v>
      </c>
      <c r="I240" s="586"/>
      <c r="J240" s="580"/>
      <c r="L240" s="1451">
        <v>0</v>
      </c>
      <c r="M240" s="1451">
        <v>0</v>
      </c>
      <c r="N240" s="1447">
        <f t="shared" si="22"/>
        <v>0</v>
      </c>
      <c r="O240" s="518" t="str">
        <f t="shared" si="23"/>
        <v>N/A</v>
      </c>
    </row>
    <row r="241" spans="1:15" ht="21.75" customHeight="1" thickBot="1" x14ac:dyDescent="0.25">
      <c r="A241" s="581" t="s">
        <v>340</v>
      </c>
      <c r="B241" s="666"/>
      <c r="C241" s="1458">
        <f>SUM(C141:C240)</f>
        <v>4646843.1347466186</v>
      </c>
      <c r="D241" s="1458">
        <f>SUM(D141:D240)</f>
        <v>0</v>
      </c>
      <c r="E241" s="1458">
        <f>SUM(E141:E240)</f>
        <v>2610959.8758242237</v>
      </c>
      <c r="F241" s="1458">
        <f>SUM(F141:F240)</f>
        <v>0</v>
      </c>
      <c r="G241" s="1458">
        <f>SUM(G141:G240)</f>
        <v>2035883.2589223955</v>
      </c>
      <c r="H241" s="582">
        <f>E241/C241</f>
        <v>0.56187820421585921</v>
      </c>
      <c r="I241" s="519"/>
      <c r="J241" s="584"/>
      <c r="L241" s="1463">
        <f>SUM(L141:L240)</f>
        <v>0</v>
      </c>
      <c r="M241" s="1463">
        <f>SUM(M141:M240)</f>
        <v>0</v>
      </c>
      <c r="N241" s="1463">
        <f>SUM(N141:N240)</f>
        <v>0</v>
      </c>
      <c r="O241" s="519" t="e">
        <f>M241/L241</f>
        <v>#DIV/0!</v>
      </c>
    </row>
    <row r="242" spans="1:15" x14ac:dyDescent="0.2">
      <c r="J242" s="491"/>
    </row>
    <row r="243" spans="1:15" ht="79.5" customHeight="1" x14ac:dyDescent="0.2">
      <c r="A243" s="585" t="s">
        <v>360</v>
      </c>
      <c r="B243" s="585"/>
      <c r="C243" s="1306" t="str">
        <f>IF(AND(ROUND(C21,0)=ROUND(C136,0),ROUND(C136,0)=ROUND(C241,0)),"OK","WARNING - Sum of the three tables not matching")</f>
        <v>OK</v>
      </c>
      <c r="D243" s="1306" t="str">
        <f>IF(AND(ROUND(D21,0)=ROUND(D136,0),ROUND(D136,0)=ROUND(D241,0)),"OK","WARNING - Sum of the three tables not matching")</f>
        <v>OK</v>
      </c>
      <c r="E243" s="1306" t="str">
        <f>IF(AND(ROUND(E21,0)=ROUND(E136,0),ROUND(E136,0)=ROUND(E241,0)),"OK","WARNING - Sum of the three tables not matching")</f>
        <v>OK</v>
      </c>
      <c r="F243" s="1306" t="str">
        <f>IF(AND(ROUND(F21,0)=ROUND(F136,0),ROUND(F136,0)=ROUND(F241,0)),"OK","WARNING - Sum of the three tables not matching")</f>
        <v>OK</v>
      </c>
      <c r="J243" s="491"/>
      <c r="L243" s="1386" t="str">
        <f>IF(AND(ROUND(L21,0)=ROUND(L136,0),ROUND(L136,0)=ROUND(L241,0)),"OK","WARNING - Sum of the three tables not matching")</f>
        <v>OK</v>
      </c>
      <c r="M243" s="1386" t="str">
        <f>IF(AND(ROUND(M21,0)=ROUND(M136,0),ROUND(M136,0)=ROUND(M241,0)),"OK","WARNING - Sum of the three tables not matching")</f>
        <v>OK</v>
      </c>
    </row>
  </sheetData>
  <sheetProtection algorithmName="SHA-512" hashValue="D5uzJVSx8sfkP2QpsZP7U4QJ8fQBPyZLeWk8H+MR+IPXftB9cHQKOeqmBXIYrHR018BSwtv7JTdPSBGze1CEhQ==" saltValue="Cxb+kZONT/kezgZxPZjXwA==" spinCount="100000" sheet="1" objects="1" scenarios="1" formatCells="0" formatColumns="0" formatRows="0" deleteRows="0"/>
  <mergeCells count="19">
    <mergeCell ref="C6:I6"/>
    <mergeCell ref="L6:O6"/>
    <mergeCell ref="A1:J1"/>
    <mergeCell ref="A2:H2"/>
    <mergeCell ref="A8:B8"/>
    <mergeCell ref="D3:E3"/>
    <mergeCell ref="D4:E4"/>
    <mergeCell ref="A9:B9"/>
    <mergeCell ref="A10:B10"/>
    <mergeCell ref="A11:B11"/>
    <mergeCell ref="A12:B12"/>
    <mergeCell ref="A13:B13"/>
    <mergeCell ref="A19:B19"/>
    <mergeCell ref="A20:B20"/>
    <mergeCell ref="A14:B14"/>
    <mergeCell ref="A15:B15"/>
    <mergeCell ref="A16:B16"/>
    <mergeCell ref="A17:B17"/>
    <mergeCell ref="A18:B18"/>
  </mergeCells>
  <conditionalFormatting sqref="C243:F243">
    <cfRule type="expression" dxfId="23" priority="7">
      <formula>C243="WARNING - Sum of the three tables not matching"</formula>
    </cfRule>
  </conditionalFormatting>
  <conditionalFormatting sqref="L243:M243">
    <cfRule type="expression" dxfId="22" priority="2">
      <formula>L243="WARNING - Sum of the three tables not matching"</formula>
    </cfRule>
  </conditionalFormatting>
  <printOptions horizontalCentered="1"/>
  <pageMargins left="0.25" right="0.25" top="0.75" bottom="0.75" header="0.3" footer="0.3"/>
  <pageSetup paperSize="9" scale="42" orientation="landscape" r:id="rId1"/>
  <headerFooter>
    <oddFooter>&amp;L&amp;A&amp;R&amp;P</oddFooter>
  </headerFooter>
  <extLst>
    <ext xmlns:x14="http://schemas.microsoft.com/office/spreadsheetml/2009/9/main" uri="{78C0D931-6437-407d-A8EE-F0AAD7539E65}">
      <x14:conditionalFormattings>
        <x14:conditionalFormatting xmlns:xm="http://schemas.microsoft.com/office/excel/2006/main">
          <x14:cfRule type="expression" priority="1" id="{AD993AA1-EAAE-42C7-BFE6-BF3B912C1FED}">
            <xm:f>CoverSheet!$D$11="EUR"</xm:f>
            <x14:dxf>
              <numFmt numFmtId="186" formatCode="[$€-2]\ #,##0;[Red]\-[$€-2]\ #,##0"/>
            </x14:dxf>
          </x14:cfRule>
          <xm:sqref>C8:G21 C26:G136 L8:N21 L26:N136 L141:N241 C141:G241</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3FAF01"/>
  </sheetPr>
  <dimension ref="A1:Q343"/>
  <sheetViews>
    <sheetView showGridLines="0" zoomScale="82" zoomScaleNormal="82" zoomScaleSheetLayoutView="70" workbookViewId="0">
      <selection activeCell="D9" sqref="D9:D20"/>
    </sheetView>
  </sheetViews>
  <sheetFormatPr defaultColWidth="8.85546875" defaultRowHeight="14.25" x14ac:dyDescent="0.2"/>
  <cols>
    <col min="1" max="1" width="57.85546875" style="993" customWidth="1"/>
    <col min="2" max="2" width="53.5703125" style="993" customWidth="1"/>
    <col min="3" max="3" width="19" style="993" customWidth="1"/>
    <col min="4" max="4" width="22.28515625" style="993" customWidth="1"/>
    <col min="5" max="6" width="19" style="993" customWidth="1"/>
    <col min="7" max="7" width="25.7109375" style="993" customWidth="1"/>
    <col min="8" max="8" width="35.5703125" style="993" customWidth="1"/>
    <col min="9" max="9" width="21.42578125" style="992" customWidth="1"/>
    <col min="10" max="11" width="24.5703125" style="992" customWidth="1"/>
    <col min="12" max="12" width="25.85546875" style="992" customWidth="1"/>
    <col min="13" max="14" width="25.42578125" style="991" customWidth="1"/>
    <col min="15" max="15" width="53.28515625" style="989" customWidth="1"/>
    <col min="16" max="16384" width="8.85546875" style="989"/>
  </cols>
  <sheetData>
    <row r="1" spans="1:16" s="991" customFormat="1" ht="30.75" thickBot="1" x14ac:dyDescent="0.25">
      <c r="A1" s="2134" t="str">
        <f>IF(CoverSheet!J13="","Progress Report","Progress Report with Disbursement Request")</f>
        <v>Progress Report with Disbursement Request</v>
      </c>
      <c r="B1" s="2134"/>
      <c r="C1" s="2134"/>
      <c r="D1" s="2134"/>
      <c r="E1" s="2134"/>
      <c r="F1" s="2134"/>
      <c r="G1" s="2134"/>
      <c r="H1" s="2134"/>
      <c r="I1" s="2134"/>
      <c r="J1" s="2134"/>
      <c r="K1" s="2134"/>
      <c r="L1" s="2134"/>
      <c r="M1" s="2134"/>
      <c r="N1" s="2134"/>
      <c r="O1" s="2134"/>
    </row>
    <row r="2" spans="1:16" s="991" customFormat="1" ht="15" thickBot="1" x14ac:dyDescent="0.25">
      <c r="A2" s="993"/>
      <c r="B2" s="993"/>
      <c r="C2" s="993"/>
      <c r="D2" s="993"/>
      <c r="E2" s="993"/>
      <c r="F2" s="993"/>
      <c r="G2" s="993"/>
      <c r="H2" s="993"/>
      <c r="I2" s="992"/>
      <c r="J2" s="992"/>
      <c r="K2" s="992"/>
      <c r="L2" s="992"/>
    </row>
    <row r="3" spans="1:16" s="1002" customFormat="1" ht="60.75" customHeight="1" thickBot="1" x14ac:dyDescent="0.25">
      <c r="A3" s="1007" t="s">
        <v>1233</v>
      </c>
      <c r="B3" s="1006"/>
      <c r="C3" s="2115" t="str">
        <f>CoverSheet!F13</f>
        <v>Disbursement Request  - Disbursement Period:</v>
      </c>
      <c r="D3" s="2116"/>
      <c r="E3" s="2116"/>
      <c r="F3" s="2116"/>
      <c r="G3" s="1265" t="str">
        <f>CoverSheet!I13</f>
        <v>Beginning Date:</v>
      </c>
      <c r="H3" s="1540">
        <f>IF(CoverSheet!J13="","",CoverSheet!J13)</f>
        <v>42736</v>
      </c>
      <c r="I3" s="1056"/>
      <c r="J3" s="1267" t="str">
        <f>CoverSheet!K13</f>
        <v>End Date:</v>
      </c>
      <c r="K3" s="1542">
        <f>IF(CoverSheet!L13="","",CoverSheet!L13)</f>
        <v>43100</v>
      </c>
      <c r="L3" s="1333"/>
      <c r="M3" s="2132" t="s">
        <v>1232</v>
      </c>
      <c r="N3" s="2133"/>
    </row>
    <row r="4" spans="1:16" s="1002" customFormat="1" ht="41.25" customHeight="1" thickBot="1" x14ac:dyDescent="0.25">
      <c r="A4" s="1005"/>
      <c r="B4" s="1004"/>
      <c r="C4" s="2117" t="str">
        <f>CoverSheet!F14</f>
        <v>Disbursement Request Buffer Period</v>
      </c>
      <c r="D4" s="2118"/>
      <c r="E4" s="2118"/>
      <c r="F4" s="2118"/>
      <c r="G4" s="1266" t="str">
        <f>CoverSheet!I14</f>
        <v>Beginning Date:</v>
      </c>
      <c r="H4" s="1541">
        <f>IF(CoverSheet!J14="","",CoverSheet!J14)</f>
        <v>43101</v>
      </c>
      <c r="I4" s="1056"/>
      <c r="J4" s="1268" t="str">
        <f>CoverSheet!K14</f>
        <v>End Date:</v>
      </c>
      <c r="K4" s="1543">
        <f>IF(CoverSheet!L14="","",CoverSheet!L14)</f>
        <v>43190</v>
      </c>
      <c r="L4" s="1334" t="str">
        <f>IF(CoverSheet!M14="","",CoverSheet!M14)</f>
        <v/>
      </c>
      <c r="M4" s="1269"/>
      <c r="N4" s="1003" t="s">
        <v>120</v>
      </c>
    </row>
    <row r="5" spans="1:16" s="991" customFormat="1" x14ac:dyDescent="0.2">
      <c r="A5" s="993"/>
      <c r="B5" s="993"/>
      <c r="C5" s="993"/>
      <c r="D5" s="993"/>
      <c r="E5" s="993"/>
      <c r="F5" s="993"/>
      <c r="G5" s="993"/>
      <c r="H5" s="993"/>
      <c r="I5" s="992"/>
      <c r="J5" s="992"/>
      <c r="K5" s="992"/>
      <c r="L5" s="992"/>
    </row>
    <row r="6" spans="1:16" ht="24.75" customHeight="1" x14ac:dyDescent="0.2">
      <c r="A6" s="496" t="s">
        <v>1127</v>
      </c>
      <c r="B6" s="496"/>
      <c r="C6" s="488"/>
      <c r="D6" s="488"/>
      <c r="E6" s="488"/>
      <c r="F6" s="489"/>
      <c r="G6" s="490"/>
      <c r="H6" s="490"/>
      <c r="I6" s="566"/>
      <c r="J6" s="490"/>
      <c r="K6" s="490"/>
      <c r="L6" s="490"/>
      <c r="M6" s="490"/>
      <c r="N6" s="490"/>
      <c r="O6" s="1057"/>
      <c r="P6" s="997"/>
    </row>
    <row r="7" spans="1:16" s="997" customFormat="1" ht="0.75" customHeight="1" x14ac:dyDescent="0.2">
      <c r="A7" s="993"/>
      <c r="B7" s="993"/>
      <c r="C7" s="1001"/>
      <c r="D7" s="1000"/>
      <c r="E7" s="1000"/>
      <c r="F7" s="1044"/>
      <c r="G7" s="1000"/>
      <c r="H7" s="1000"/>
      <c r="I7" s="992"/>
      <c r="J7" s="992"/>
      <c r="K7" s="992"/>
      <c r="L7" s="992"/>
      <c r="M7" s="999"/>
      <c r="N7" s="999"/>
      <c r="P7" s="989"/>
    </row>
    <row r="8" spans="1:16" s="997" customFormat="1" ht="101.25" customHeight="1" x14ac:dyDescent="0.2">
      <c r="A8" s="2123" t="s">
        <v>342</v>
      </c>
      <c r="B8" s="2124"/>
      <c r="C8" s="1049" t="s">
        <v>1126</v>
      </c>
      <c r="D8" s="1049" t="s">
        <v>1230</v>
      </c>
      <c r="E8" s="1049" t="s">
        <v>1073</v>
      </c>
      <c r="F8" s="1049" t="s">
        <v>1229</v>
      </c>
      <c r="G8" s="1049" t="s">
        <v>1084</v>
      </c>
      <c r="H8" s="1049" t="s">
        <v>94</v>
      </c>
      <c r="I8" s="1054"/>
      <c r="J8" s="1340" t="s">
        <v>1330</v>
      </c>
      <c r="K8" s="1340" t="s">
        <v>1228</v>
      </c>
      <c r="L8" s="1340" t="s">
        <v>1326</v>
      </c>
      <c r="M8" s="1050" t="s">
        <v>1227</v>
      </c>
      <c r="N8" s="1050" t="s">
        <v>1085</v>
      </c>
      <c r="O8" s="1050" t="s">
        <v>94</v>
      </c>
      <c r="P8" s="998"/>
    </row>
    <row r="9" spans="1:16" ht="24.75" customHeight="1" x14ac:dyDescent="0.2">
      <c r="A9" s="2119" t="s">
        <v>343</v>
      </c>
      <c r="B9" s="2120"/>
      <c r="C9" s="1387">
        <v>2844281.706918011</v>
      </c>
      <c r="D9" s="1387">
        <v>2889219.6727443668</v>
      </c>
      <c r="E9" s="1387">
        <v>632165.24370664079</v>
      </c>
      <c r="F9" s="1388">
        <v>632165.24370664079</v>
      </c>
      <c r="G9" s="1389">
        <f>IFERROR(D9+F9,"")</f>
        <v>3521384.9164510076</v>
      </c>
      <c r="H9" s="1047"/>
      <c r="I9" s="1055"/>
      <c r="J9" s="1392"/>
      <c r="K9" s="1389">
        <f>D9+J9</f>
        <v>2889219.6727443668</v>
      </c>
      <c r="L9" s="1387"/>
      <c r="M9" s="1389">
        <f>F9+L9</f>
        <v>632165.24370664079</v>
      </c>
      <c r="N9" s="1389">
        <f>K9+M9</f>
        <v>3521384.9164510076</v>
      </c>
      <c r="O9" s="1048"/>
    </row>
    <row r="10" spans="1:16" ht="24.75" customHeight="1" x14ac:dyDescent="0.2">
      <c r="A10" s="2121" t="s">
        <v>344</v>
      </c>
      <c r="B10" s="2122"/>
      <c r="C10" s="1388">
        <v>319455.7154953428</v>
      </c>
      <c r="D10" s="1388">
        <v>324380.88241638942</v>
      </c>
      <c r="E10" s="1388">
        <v>69032.049110922977</v>
      </c>
      <c r="F10" s="1388">
        <v>69032.049110922977</v>
      </c>
      <c r="G10" s="1389">
        <f t="shared" ref="G10:G21" si="0">IFERROR(D10+F10,"")</f>
        <v>393412.93152731238</v>
      </c>
      <c r="H10" s="1045"/>
      <c r="I10" s="1055"/>
      <c r="J10" s="1393"/>
      <c r="K10" s="1389">
        <f t="shared" ref="K10:K21" si="1">D10+J10</f>
        <v>324380.88241638942</v>
      </c>
      <c r="L10" s="1388"/>
      <c r="M10" s="1389">
        <f t="shared" ref="M10:M21" si="2">F10+L10</f>
        <v>69032.049110922977</v>
      </c>
      <c r="N10" s="1389">
        <f t="shared" ref="N10:N21" si="3">K10+M10</f>
        <v>393412.93152731238</v>
      </c>
      <c r="O10" s="1046"/>
    </row>
    <row r="11" spans="1:16" ht="24.75" customHeight="1" x14ac:dyDescent="0.2">
      <c r="A11" s="2121" t="s">
        <v>345</v>
      </c>
      <c r="B11" s="2122"/>
      <c r="C11" s="1388">
        <v>470059.23436748522</v>
      </c>
      <c r="D11" s="1388">
        <v>424561.68165353418</v>
      </c>
      <c r="E11" s="1388">
        <v>8926.5029635901774</v>
      </c>
      <c r="F11" s="1388">
        <v>8926.5029635901774</v>
      </c>
      <c r="G11" s="1389">
        <f t="shared" si="0"/>
        <v>433488.18461712438</v>
      </c>
      <c r="H11" s="1045"/>
      <c r="I11" s="1055"/>
      <c r="J11" s="1393"/>
      <c r="K11" s="1389">
        <f t="shared" si="1"/>
        <v>424561.68165353418</v>
      </c>
      <c r="L11" s="1388"/>
      <c r="M11" s="1389">
        <f>F11+L11</f>
        <v>8926.5029635901774</v>
      </c>
      <c r="N11" s="1389">
        <f t="shared" si="3"/>
        <v>433488.18461712438</v>
      </c>
      <c r="O11" s="1046"/>
    </row>
    <row r="12" spans="1:16" ht="24.75" customHeight="1" x14ac:dyDescent="0.2">
      <c r="A12" s="2121" t="s">
        <v>346</v>
      </c>
      <c r="B12" s="2122"/>
      <c r="C12" s="1388">
        <v>1185372.0874946339</v>
      </c>
      <c r="D12" s="1388">
        <v>579638.10665200837</v>
      </c>
      <c r="E12" s="1388">
        <v>0</v>
      </c>
      <c r="F12" s="1388">
        <v>0</v>
      </c>
      <c r="G12" s="1389">
        <f t="shared" si="0"/>
        <v>579638.10665200837</v>
      </c>
      <c r="H12" s="1045"/>
      <c r="I12" s="1055"/>
      <c r="J12" s="1393"/>
      <c r="K12" s="1389">
        <f t="shared" si="1"/>
        <v>579638.10665200837</v>
      </c>
      <c r="L12" s="1388"/>
      <c r="M12" s="1389">
        <f t="shared" si="2"/>
        <v>0</v>
      </c>
      <c r="N12" s="1389">
        <f t="shared" si="3"/>
        <v>579638.10665200837</v>
      </c>
      <c r="O12" s="1046"/>
    </row>
    <row r="13" spans="1:16" ht="24.75" customHeight="1" x14ac:dyDescent="0.2">
      <c r="A13" s="2121" t="s">
        <v>347</v>
      </c>
      <c r="B13" s="2122"/>
      <c r="C13" s="1388">
        <v>780761.32334630494</v>
      </c>
      <c r="D13" s="1388">
        <v>648965.05189035903</v>
      </c>
      <c r="E13" s="1388">
        <v>0</v>
      </c>
      <c r="F13" s="1388">
        <v>212503</v>
      </c>
      <c r="G13" s="1389">
        <f t="shared" si="0"/>
        <v>861468.05189035903</v>
      </c>
      <c r="H13" s="1045"/>
      <c r="I13" s="1055"/>
      <c r="J13" s="1393"/>
      <c r="K13" s="1389">
        <f t="shared" si="1"/>
        <v>648965.05189035903</v>
      </c>
      <c r="L13" s="1388"/>
      <c r="M13" s="1389">
        <f>F13+L13</f>
        <v>212503</v>
      </c>
      <c r="N13" s="1389">
        <f t="shared" si="3"/>
        <v>861468.05189035903</v>
      </c>
      <c r="O13" s="1046"/>
    </row>
    <row r="14" spans="1:16" ht="24.75" customHeight="1" x14ac:dyDescent="0.2">
      <c r="A14" s="2121" t="s">
        <v>348</v>
      </c>
      <c r="B14" s="2122"/>
      <c r="C14" s="1388">
        <v>609046.77737293683</v>
      </c>
      <c r="D14" s="1388">
        <v>1322637.5078864514</v>
      </c>
      <c r="E14" s="1388">
        <v>9314.140558848434</v>
      </c>
      <c r="F14" s="1388">
        <v>9314.140558848434</v>
      </c>
      <c r="G14" s="1389">
        <f t="shared" si="0"/>
        <v>1331951.6484452998</v>
      </c>
      <c r="H14" s="1045"/>
      <c r="I14" s="1055"/>
      <c r="J14" s="1393"/>
      <c r="K14" s="1389">
        <f t="shared" si="1"/>
        <v>1322637.5078864514</v>
      </c>
      <c r="L14" s="1388"/>
      <c r="M14" s="1389">
        <f t="shared" si="2"/>
        <v>9314.140558848434</v>
      </c>
      <c r="N14" s="1389">
        <f t="shared" si="3"/>
        <v>1331951.6484452998</v>
      </c>
      <c r="O14" s="1046"/>
    </row>
    <row r="15" spans="1:16" ht="24.75" customHeight="1" x14ac:dyDescent="0.2">
      <c r="A15" s="2121" t="s">
        <v>349</v>
      </c>
      <c r="B15" s="2122"/>
      <c r="C15" s="1388">
        <v>182838.41524992726</v>
      </c>
      <c r="D15" s="1388">
        <v>153735.80546018321</v>
      </c>
      <c r="E15" s="1388">
        <v>0</v>
      </c>
      <c r="F15" s="1388">
        <v>44298</v>
      </c>
      <c r="G15" s="1389">
        <f t="shared" si="0"/>
        <v>198033.80546018321</v>
      </c>
      <c r="H15" s="1045"/>
      <c r="I15" s="1055"/>
      <c r="J15" s="1393"/>
      <c r="K15" s="1389">
        <f t="shared" si="1"/>
        <v>153735.80546018321</v>
      </c>
      <c r="L15" s="1388"/>
      <c r="M15" s="1389">
        <f t="shared" si="2"/>
        <v>44298</v>
      </c>
      <c r="N15" s="1389">
        <f t="shared" si="3"/>
        <v>198033.80546018321</v>
      </c>
      <c r="O15" s="1046"/>
    </row>
    <row r="16" spans="1:16" ht="24.75" customHeight="1" x14ac:dyDescent="0.2">
      <c r="A16" s="2121" t="s">
        <v>350</v>
      </c>
      <c r="B16" s="2122"/>
      <c r="C16" s="1388">
        <v>29502.66723116003</v>
      </c>
      <c r="D16" s="1388">
        <v>12720.406435224386</v>
      </c>
      <c r="E16" s="1388">
        <v>635.05503810330231</v>
      </c>
      <c r="F16" s="1388">
        <v>635.05503810330231</v>
      </c>
      <c r="G16" s="1389">
        <f t="shared" si="0"/>
        <v>13355.461473327689</v>
      </c>
      <c r="H16" s="1045"/>
      <c r="I16" s="1055"/>
      <c r="J16" s="1393"/>
      <c r="K16" s="1389">
        <f t="shared" si="1"/>
        <v>12720.406435224386</v>
      </c>
      <c r="L16" s="1388"/>
      <c r="M16" s="1389">
        <f t="shared" si="2"/>
        <v>635.05503810330231</v>
      </c>
      <c r="N16" s="1389">
        <f t="shared" si="3"/>
        <v>13355.461473327689</v>
      </c>
      <c r="O16" s="1046"/>
    </row>
    <row r="17" spans="1:15" ht="24.75" customHeight="1" x14ac:dyDescent="0.2">
      <c r="A17" s="2121" t="s">
        <v>351</v>
      </c>
      <c r="B17" s="2122"/>
      <c r="C17" s="1388">
        <v>86988.344623200683</v>
      </c>
      <c r="D17" s="1388">
        <v>197710.79542630387</v>
      </c>
      <c r="E17" s="1388">
        <v>10482.324301439459</v>
      </c>
      <c r="F17" s="1388">
        <v>10482.324301439459</v>
      </c>
      <c r="G17" s="1389">
        <f t="shared" si="0"/>
        <v>208193.11972774332</v>
      </c>
      <c r="H17" s="1045"/>
      <c r="I17" s="1055"/>
      <c r="J17" s="1393"/>
      <c r="K17" s="1389">
        <f t="shared" si="1"/>
        <v>197710.79542630387</v>
      </c>
      <c r="L17" s="1388"/>
      <c r="M17" s="1389">
        <f t="shared" si="2"/>
        <v>10482.324301439459</v>
      </c>
      <c r="N17" s="1389">
        <f t="shared" si="3"/>
        <v>208193.11972774332</v>
      </c>
      <c r="O17" s="1046"/>
    </row>
    <row r="18" spans="1:15" ht="24.75" customHeight="1" x14ac:dyDescent="0.2">
      <c r="A18" s="2121" t="s">
        <v>352</v>
      </c>
      <c r="B18" s="2122"/>
      <c r="C18" s="1388">
        <v>65950.93988145639</v>
      </c>
      <c r="D18" s="1388">
        <v>79119.992041887293</v>
      </c>
      <c r="E18" s="1388">
        <v>787.46824724809483</v>
      </c>
      <c r="F18" s="1388">
        <v>787.46824724809483</v>
      </c>
      <c r="G18" s="1389">
        <f t="shared" si="0"/>
        <v>79907.460289135386</v>
      </c>
      <c r="H18" s="1045"/>
      <c r="I18" s="1055"/>
      <c r="J18" s="1393"/>
      <c r="K18" s="1389">
        <f t="shared" si="1"/>
        <v>79119.992041887293</v>
      </c>
      <c r="L18" s="1388"/>
      <c r="M18" s="1389">
        <f t="shared" si="2"/>
        <v>787.46824724809483</v>
      </c>
      <c r="N18" s="1389">
        <f t="shared" si="3"/>
        <v>79907.460289135386</v>
      </c>
      <c r="O18" s="1046"/>
    </row>
    <row r="19" spans="1:15" ht="24.75" customHeight="1" x14ac:dyDescent="0.2">
      <c r="A19" s="2121" t="s">
        <v>353</v>
      </c>
      <c r="B19" s="2122"/>
      <c r="C19" s="1388">
        <v>408879.97459779854</v>
      </c>
      <c r="D19" s="1388">
        <v>401714.33840549353</v>
      </c>
      <c r="E19" s="1388">
        <v>98336.068181122158</v>
      </c>
      <c r="F19" s="1388">
        <v>49307.068181122202</v>
      </c>
      <c r="G19" s="1389">
        <f t="shared" si="0"/>
        <v>451021.40658661572</v>
      </c>
      <c r="H19" s="1045"/>
      <c r="I19" s="1055"/>
      <c r="J19" s="1393"/>
      <c r="K19" s="1389">
        <f t="shared" si="1"/>
        <v>401714.33840549353</v>
      </c>
      <c r="L19" s="1388"/>
      <c r="M19" s="1389">
        <f t="shared" si="2"/>
        <v>49307.068181122202</v>
      </c>
      <c r="N19" s="1389">
        <f t="shared" si="3"/>
        <v>451021.40658661572</v>
      </c>
      <c r="O19" s="1046"/>
    </row>
    <row r="20" spans="1:15" ht="24.75" customHeight="1" x14ac:dyDescent="0.2">
      <c r="A20" s="2121" t="s">
        <v>354</v>
      </c>
      <c r="B20" s="2122"/>
      <c r="C20" s="1388">
        <v>99325.973751058438</v>
      </c>
      <c r="D20" s="1388">
        <v>93451.787446477218</v>
      </c>
      <c r="E20" s="1388">
        <v>27945.993861134633</v>
      </c>
      <c r="F20" s="1388">
        <v>27945.993861134633</v>
      </c>
      <c r="G20" s="1389">
        <f t="shared" si="0"/>
        <v>121397.78130761185</v>
      </c>
      <c r="H20" s="1045"/>
      <c r="I20" s="1055"/>
      <c r="J20" s="1393"/>
      <c r="K20" s="1389">
        <f t="shared" si="1"/>
        <v>93451.787446477218</v>
      </c>
      <c r="L20" s="1388"/>
      <c r="M20" s="1389">
        <f t="shared" si="2"/>
        <v>27945.993861134633</v>
      </c>
      <c r="N20" s="1389">
        <f t="shared" si="3"/>
        <v>121397.78130761185</v>
      </c>
      <c r="O20" s="1046"/>
    </row>
    <row r="21" spans="1:15" ht="24.75" customHeight="1" x14ac:dyDescent="0.2">
      <c r="A21" s="2125" t="s">
        <v>355</v>
      </c>
      <c r="B21" s="2126"/>
      <c r="C21" s="1390">
        <v>0</v>
      </c>
      <c r="D21" s="1390">
        <v>0</v>
      </c>
      <c r="E21" s="1390">
        <v>0</v>
      </c>
      <c r="F21" s="1390">
        <v>0</v>
      </c>
      <c r="G21" s="1389">
        <f t="shared" si="0"/>
        <v>0</v>
      </c>
      <c r="H21" s="1051"/>
      <c r="I21" s="1055"/>
      <c r="J21" s="1394"/>
      <c r="K21" s="1389">
        <f t="shared" si="1"/>
        <v>0</v>
      </c>
      <c r="L21" s="1390"/>
      <c r="M21" s="1389">
        <f t="shared" si="2"/>
        <v>0</v>
      </c>
      <c r="N21" s="1389">
        <f t="shared" si="3"/>
        <v>0</v>
      </c>
      <c r="O21" s="1052"/>
    </row>
    <row r="22" spans="1:15" ht="24.75" customHeight="1" x14ac:dyDescent="0.2">
      <c r="A22" s="2127" t="s">
        <v>340</v>
      </c>
      <c r="B22" s="2128"/>
      <c r="C22" s="1391">
        <f>ROUND(SUM(C9:C21),2)</f>
        <v>7082463.1600000001</v>
      </c>
      <c r="D22" s="1391">
        <f>ROUND(SUM(D9:D21),2)</f>
        <v>7127856.0300000003</v>
      </c>
      <c r="E22" s="1391">
        <f>ROUND(SUM(E9:E21),2)</f>
        <v>857624.85</v>
      </c>
      <c r="F22" s="1391">
        <f>ROUND(SUM(F9:F21),2)</f>
        <v>1065396.8500000001</v>
      </c>
      <c r="G22" s="1391">
        <f>ROUND(SUM(G9:G21),2)</f>
        <v>8193252.8700000001</v>
      </c>
      <c r="H22" s="1053"/>
      <c r="I22" s="1054"/>
      <c r="J22" s="1391">
        <f>ROUND(SUM(J9:J21),2)</f>
        <v>0</v>
      </c>
      <c r="K22" s="1391">
        <f>ROUND(SUM(K9:K21),2)</f>
        <v>7127856.0300000003</v>
      </c>
      <c r="L22" s="1391">
        <f>ROUND(SUM(L9:L21),2)</f>
        <v>0</v>
      </c>
      <c r="M22" s="1391">
        <f>ROUND(SUM(M9:M21),2)</f>
        <v>1065396.8500000001</v>
      </c>
      <c r="N22" s="1391">
        <f>ROUND(SUM(N9:N21),2)</f>
        <v>8193252.8700000001</v>
      </c>
      <c r="O22" s="1053"/>
    </row>
    <row r="23" spans="1:15" x14ac:dyDescent="0.2">
      <c r="N23" s="989"/>
      <c r="O23" s="990"/>
    </row>
    <row r="24" spans="1:15" x14ac:dyDescent="0.2">
      <c r="N24" s="989"/>
      <c r="O24" s="990"/>
    </row>
    <row r="25" spans="1:15" ht="18" x14ac:dyDescent="0.2">
      <c r="A25" s="496" t="s">
        <v>1231</v>
      </c>
      <c r="B25" s="996"/>
      <c r="C25" s="996"/>
      <c r="D25" s="996"/>
      <c r="E25" s="996"/>
      <c r="F25" s="996"/>
      <c r="G25" s="996"/>
      <c r="H25" s="996"/>
      <c r="J25" s="995"/>
      <c r="K25" s="995"/>
      <c r="L25" s="995"/>
      <c r="M25" s="996"/>
      <c r="N25" s="1057"/>
      <c r="O25" s="1058"/>
    </row>
    <row r="26" spans="1:15" ht="114" customHeight="1" x14ac:dyDescent="0.2">
      <c r="A26" s="1336" t="s">
        <v>1161</v>
      </c>
      <c r="B26" s="1335" t="s">
        <v>357</v>
      </c>
      <c r="C26" s="1049" t="s">
        <v>1126</v>
      </c>
      <c r="D26" s="1049" t="s">
        <v>1230</v>
      </c>
      <c r="E26" s="1049" t="s">
        <v>1073</v>
      </c>
      <c r="F26" s="1049" t="s">
        <v>1229</v>
      </c>
      <c r="G26" s="1049" t="s">
        <v>1084</v>
      </c>
      <c r="H26" s="1049" t="s">
        <v>94</v>
      </c>
      <c r="I26" s="1054"/>
      <c r="J26" s="1340" t="s">
        <v>1330</v>
      </c>
      <c r="K26" s="1340" t="s">
        <v>1228</v>
      </c>
      <c r="L26" s="1340" t="s">
        <v>1326</v>
      </c>
      <c r="M26" s="1050" t="s">
        <v>1227</v>
      </c>
      <c r="N26" s="1050" t="s">
        <v>1085</v>
      </c>
      <c r="O26" s="1050" t="s">
        <v>94</v>
      </c>
    </row>
    <row r="27" spans="1:15" ht="21" customHeight="1" x14ac:dyDescent="0.2">
      <c r="A27" s="1339"/>
      <c r="B27" s="1314"/>
      <c r="C27" s="1387"/>
      <c r="D27" s="1387"/>
      <c r="E27" s="1387"/>
      <c r="F27" s="1387"/>
      <c r="G27" s="1389">
        <f>IFERROR(D27+F27,"")</f>
        <v>0</v>
      </c>
      <c r="H27" s="1047"/>
      <c r="I27" s="1055"/>
      <c r="J27" s="1392"/>
      <c r="K27" s="1389">
        <f>D27+J27</f>
        <v>0</v>
      </c>
      <c r="L27" s="1387"/>
      <c r="M27" s="1389">
        <f>F27+L27</f>
        <v>0</v>
      </c>
      <c r="N27" s="1389">
        <f>IFERROR(K27+M27,"")</f>
        <v>0</v>
      </c>
      <c r="O27" s="1048"/>
    </row>
    <row r="28" spans="1:15" ht="21" customHeight="1" x14ac:dyDescent="0.2">
      <c r="A28" s="1337"/>
      <c r="B28" s="1304"/>
      <c r="C28" s="1387"/>
      <c r="D28" s="1387"/>
      <c r="E28" s="1387"/>
      <c r="F28" s="1387"/>
      <c r="G28" s="1389">
        <f t="shared" ref="G28:G80" si="4">IFERROR(D28+F28,"")</f>
        <v>0</v>
      </c>
      <c r="H28" s="1047"/>
      <c r="I28" s="1055"/>
      <c r="J28" s="1392"/>
      <c r="K28" s="1389">
        <f t="shared" ref="K28:K80" si="5">D28+J28</f>
        <v>0</v>
      </c>
      <c r="L28" s="1387"/>
      <c r="M28" s="1389">
        <f t="shared" ref="M28:M80" si="6">F28+L28</f>
        <v>0</v>
      </c>
      <c r="N28" s="1389">
        <f t="shared" ref="N28:N80" si="7">IFERROR(K28+M28,"")</f>
        <v>0</v>
      </c>
      <c r="O28" s="1048"/>
    </row>
    <row r="29" spans="1:15" ht="21" hidden="1" customHeight="1" x14ac:dyDescent="0.2">
      <c r="A29" s="1337"/>
      <c r="B29" s="1304"/>
      <c r="C29" s="1387"/>
      <c r="D29" s="1387"/>
      <c r="E29" s="1387"/>
      <c r="F29" s="1387"/>
      <c r="G29" s="1389">
        <f t="shared" si="4"/>
        <v>0</v>
      </c>
      <c r="H29" s="1047"/>
      <c r="I29" s="1055"/>
      <c r="J29" s="1392"/>
      <c r="K29" s="1389">
        <f t="shared" si="5"/>
        <v>0</v>
      </c>
      <c r="L29" s="1387"/>
      <c r="M29" s="1389">
        <f t="shared" si="6"/>
        <v>0</v>
      </c>
      <c r="N29" s="1389">
        <f t="shared" si="7"/>
        <v>0</v>
      </c>
      <c r="O29" s="1048"/>
    </row>
    <row r="30" spans="1:15" ht="21" hidden="1" customHeight="1" x14ac:dyDescent="0.2">
      <c r="A30" s="1337"/>
      <c r="B30" s="1304"/>
      <c r="C30" s="1387"/>
      <c r="D30" s="1387"/>
      <c r="E30" s="1387"/>
      <c r="F30" s="1387"/>
      <c r="G30" s="1389">
        <f t="shared" si="4"/>
        <v>0</v>
      </c>
      <c r="H30" s="1047"/>
      <c r="I30" s="1055"/>
      <c r="J30" s="1392"/>
      <c r="K30" s="1389">
        <f t="shared" si="5"/>
        <v>0</v>
      </c>
      <c r="L30" s="1387"/>
      <c r="M30" s="1389">
        <f t="shared" si="6"/>
        <v>0</v>
      </c>
      <c r="N30" s="1389">
        <f t="shared" si="7"/>
        <v>0</v>
      </c>
      <c r="O30" s="1048"/>
    </row>
    <row r="31" spans="1:15" ht="21" hidden="1" customHeight="1" x14ac:dyDescent="0.2">
      <c r="A31" s="1337"/>
      <c r="B31" s="1304"/>
      <c r="C31" s="1387"/>
      <c r="D31" s="1387"/>
      <c r="E31" s="1387"/>
      <c r="F31" s="1387"/>
      <c r="G31" s="1389">
        <f t="shared" si="4"/>
        <v>0</v>
      </c>
      <c r="H31" s="1047"/>
      <c r="I31" s="1055"/>
      <c r="J31" s="1392"/>
      <c r="K31" s="1389">
        <f t="shared" si="5"/>
        <v>0</v>
      </c>
      <c r="L31" s="1387"/>
      <c r="M31" s="1389">
        <f t="shared" si="6"/>
        <v>0</v>
      </c>
      <c r="N31" s="1389">
        <f t="shared" si="7"/>
        <v>0</v>
      </c>
      <c r="O31" s="1048"/>
    </row>
    <row r="32" spans="1:15" ht="21" hidden="1" customHeight="1" x14ac:dyDescent="0.2">
      <c r="A32" s="1337"/>
      <c r="B32" s="1304"/>
      <c r="C32" s="1387"/>
      <c r="D32" s="1387"/>
      <c r="E32" s="1387"/>
      <c r="F32" s="1387"/>
      <c r="G32" s="1389">
        <f t="shared" si="4"/>
        <v>0</v>
      </c>
      <c r="H32" s="1047"/>
      <c r="I32" s="1055"/>
      <c r="J32" s="1392"/>
      <c r="K32" s="1389">
        <f t="shared" si="5"/>
        <v>0</v>
      </c>
      <c r="L32" s="1387"/>
      <c r="M32" s="1389">
        <f t="shared" si="6"/>
        <v>0</v>
      </c>
      <c r="N32" s="1389">
        <f t="shared" si="7"/>
        <v>0</v>
      </c>
      <c r="O32" s="1048"/>
    </row>
    <row r="33" spans="1:15" ht="21" hidden="1" customHeight="1" x14ac:dyDescent="0.2">
      <c r="A33" s="1337"/>
      <c r="B33" s="1304"/>
      <c r="C33" s="1387"/>
      <c r="D33" s="1387"/>
      <c r="E33" s="1387"/>
      <c r="F33" s="1387"/>
      <c r="G33" s="1389">
        <f t="shared" si="4"/>
        <v>0</v>
      </c>
      <c r="H33" s="1047"/>
      <c r="I33" s="1055"/>
      <c r="J33" s="1392"/>
      <c r="K33" s="1389">
        <f t="shared" si="5"/>
        <v>0</v>
      </c>
      <c r="L33" s="1387"/>
      <c r="M33" s="1389">
        <f t="shared" si="6"/>
        <v>0</v>
      </c>
      <c r="N33" s="1389">
        <f t="shared" si="7"/>
        <v>0</v>
      </c>
      <c r="O33" s="1048"/>
    </row>
    <row r="34" spans="1:15" ht="21" hidden="1" customHeight="1" x14ac:dyDescent="0.2">
      <c r="A34" s="1337"/>
      <c r="B34" s="1304"/>
      <c r="C34" s="1387"/>
      <c r="D34" s="1387"/>
      <c r="E34" s="1387"/>
      <c r="F34" s="1387"/>
      <c r="G34" s="1389">
        <f t="shared" si="4"/>
        <v>0</v>
      </c>
      <c r="H34" s="1047"/>
      <c r="I34" s="1055"/>
      <c r="J34" s="1392"/>
      <c r="K34" s="1389">
        <f t="shared" si="5"/>
        <v>0</v>
      </c>
      <c r="L34" s="1387"/>
      <c r="M34" s="1389">
        <f t="shared" si="6"/>
        <v>0</v>
      </c>
      <c r="N34" s="1389">
        <f t="shared" si="7"/>
        <v>0</v>
      </c>
      <c r="O34" s="1048"/>
    </row>
    <row r="35" spans="1:15" ht="21" hidden="1" customHeight="1" x14ac:dyDescent="0.2">
      <c r="A35" s="1337"/>
      <c r="B35" s="1304"/>
      <c r="C35" s="1387"/>
      <c r="D35" s="1387"/>
      <c r="E35" s="1387"/>
      <c r="F35" s="1387"/>
      <c r="G35" s="1389">
        <f t="shared" si="4"/>
        <v>0</v>
      </c>
      <c r="H35" s="1047"/>
      <c r="I35" s="1055"/>
      <c r="J35" s="1392"/>
      <c r="K35" s="1389">
        <f t="shared" si="5"/>
        <v>0</v>
      </c>
      <c r="L35" s="1387"/>
      <c r="M35" s="1389">
        <f t="shared" si="6"/>
        <v>0</v>
      </c>
      <c r="N35" s="1389">
        <f t="shared" si="7"/>
        <v>0</v>
      </c>
      <c r="O35" s="1048"/>
    </row>
    <row r="36" spans="1:15" ht="21" hidden="1" customHeight="1" x14ac:dyDescent="0.2">
      <c r="A36" s="1337"/>
      <c r="B36" s="1304"/>
      <c r="C36" s="1387"/>
      <c r="D36" s="1387"/>
      <c r="E36" s="1387"/>
      <c r="F36" s="1387"/>
      <c r="G36" s="1389">
        <f t="shared" si="4"/>
        <v>0</v>
      </c>
      <c r="H36" s="1047"/>
      <c r="I36" s="1055"/>
      <c r="J36" s="1392"/>
      <c r="K36" s="1389">
        <f t="shared" si="5"/>
        <v>0</v>
      </c>
      <c r="L36" s="1387"/>
      <c r="M36" s="1389">
        <f t="shared" si="6"/>
        <v>0</v>
      </c>
      <c r="N36" s="1389">
        <f t="shared" si="7"/>
        <v>0</v>
      </c>
      <c r="O36" s="1048"/>
    </row>
    <row r="37" spans="1:15" ht="21" hidden="1" customHeight="1" x14ac:dyDescent="0.2">
      <c r="A37" s="1337"/>
      <c r="B37" s="1304"/>
      <c r="C37" s="1387"/>
      <c r="D37" s="1387"/>
      <c r="E37" s="1387"/>
      <c r="F37" s="1387"/>
      <c r="G37" s="1389">
        <f t="shared" si="4"/>
        <v>0</v>
      </c>
      <c r="H37" s="1047"/>
      <c r="I37" s="1055"/>
      <c r="J37" s="1392"/>
      <c r="K37" s="1389">
        <f t="shared" si="5"/>
        <v>0</v>
      </c>
      <c r="L37" s="1387"/>
      <c r="M37" s="1389">
        <f t="shared" si="6"/>
        <v>0</v>
      </c>
      <c r="N37" s="1389">
        <f t="shared" si="7"/>
        <v>0</v>
      </c>
      <c r="O37" s="1048"/>
    </row>
    <row r="38" spans="1:15" ht="21" hidden="1" customHeight="1" x14ac:dyDescent="0.2">
      <c r="A38" s="1337"/>
      <c r="B38" s="1304"/>
      <c r="C38" s="1387"/>
      <c r="D38" s="1387"/>
      <c r="E38" s="1387"/>
      <c r="F38" s="1387"/>
      <c r="G38" s="1389">
        <f t="shared" si="4"/>
        <v>0</v>
      </c>
      <c r="H38" s="1047"/>
      <c r="I38" s="1055"/>
      <c r="J38" s="1392"/>
      <c r="K38" s="1389">
        <f t="shared" si="5"/>
        <v>0</v>
      </c>
      <c r="L38" s="1387"/>
      <c r="M38" s="1389">
        <f t="shared" si="6"/>
        <v>0</v>
      </c>
      <c r="N38" s="1389">
        <f t="shared" si="7"/>
        <v>0</v>
      </c>
      <c r="O38" s="1048"/>
    </row>
    <row r="39" spans="1:15" ht="21" hidden="1" customHeight="1" x14ac:dyDescent="0.2">
      <c r="A39" s="1337"/>
      <c r="B39" s="1304"/>
      <c r="C39" s="1387"/>
      <c r="D39" s="1387"/>
      <c r="E39" s="1387"/>
      <c r="F39" s="1387"/>
      <c r="G39" s="1389">
        <f t="shared" si="4"/>
        <v>0</v>
      </c>
      <c r="H39" s="1047"/>
      <c r="I39" s="1055"/>
      <c r="J39" s="1392"/>
      <c r="K39" s="1389">
        <f t="shared" si="5"/>
        <v>0</v>
      </c>
      <c r="L39" s="1387"/>
      <c r="M39" s="1389">
        <f t="shared" si="6"/>
        <v>0</v>
      </c>
      <c r="N39" s="1389">
        <f t="shared" si="7"/>
        <v>0</v>
      </c>
      <c r="O39" s="1048"/>
    </row>
    <row r="40" spans="1:15" ht="21" hidden="1" customHeight="1" x14ac:dyDescent="0.2">
      <c r="A40" s="1337"/>
      <c r="B40" s="1304"/>
      <c r="C40" s="1387"/>
      <c r="D40" s="1387"/>
      <c r="E40" s="1387"/>
      <c r="F40" s="1387"/>
      <c r="G40" s="1389">
        <f t="shared" si="4"/>
        <v>0</v>
      </c>
      <c r="H40" s="1047"/>
      <c r="I40" s="1055"/>
      <c r="J40" s="1392"/>
      <c r="K40" s="1389">
        <f t="shared" si="5"/>
        <v>0</v>
      </c>
      <c r="L40" s="1387"/>
      <c r="M40" s="1389">
        <f t="shared" si="6"/>
        <v>0</v>
      </c>
      <c r="N40" s="1389">
        <f t="shared" si="7"/>
        <v>0</v>
      </c>
      <c r="O40" s="1048"/>
    </row>
    <row r="41" spans="1:15" ht="21" hidden="1" customHeight="1" x14ac:dyDescent="0.2">
      <c r="A41" s="1337"/>
      <c r="B41" s="1304"/>
      <c r="C41" s="1387"/>
      <c r="D41" s="1387"/>
      <c r="E41" s="1387"/>
      <c r="F41" s="1387"/>
      <c r="G41" s="1389">
        <f t="shared" si="4"/>
        <v>0</v>
      </c>
      <c r="H41" s="1047"/>
      <c r="I41" s="1055"/>
      <c r="J41" s="1392"/>
      <c r="K41" s="1389">
        <f t="shared" si="5"/>
        <v>0</v>
      </c>
      <c r="L41" s="1387"/>
      <c r="M41" s="1389">
        <f t="shared" si="6"/>
        <v>0</v>
      </c>
      <c r="N41" s="1389">
        <f t="shared" si="7"/>
        <v>0</v>
      </c>
      <c r="O41" s="1048"/>
    </row>
    <row r="42" spans="1:15" ht="21" hidden="1" customHeight="1" x14ac:dyDescent="0.2">
      <c r="A42" s="1337"/>
      <c r="B42" s="1304"/>
      <c r="C42" s="1387"/>
      <c r="D42" s="1387"/>
      <c r="E42" s="1387"/>
      <c r="F42" s="1387"/>
      <c r="G42" s="1389">
        <f t="shared" si="4"/>
        <v>0</v>
      </c>
      <c r="H42" s="1047"/>
      <c r="I42" s="1055"/>
      <c r="J42" s="1392"/>
      <c r="K42" s="1389">
        <f t="shared" si="5"/>
        <v>0</v>
      </c>
      <c r="L42" s="1387"/>
      <c r="M42" s="1389">
        <f t="shared" si="6"/>
        <v>0</v>
      </c>
      <c r="N42" s="1389">
        <f t="shared" si="7"/>
        <v>0</v>
      </c>
      <c r="O42" s="1048"/>
    </row>
    <row r="43" spans="1:15" ht="21" hidden="1" customHeight="1" x14ac:dyDescent="0.2">
      <c r="A43" s="1337"/>
      <c r="B43" s="1304"/>
      <c r="C43" s="1387"/>
      <c r="D43" s="1387"/>
      <c r="E43" s="1387"/>
      <c r="F43" s="1387"/>
      <c r="G43" s="1389">
        <f t="shared" si="4"/>
        <v>0</v>
      </c>
      <c r="H43" s="1047"/>
      <c r="I43" s="1055"/>
      <c r="J43" s="1392"/>
      <c r="K43" s="1389">
        <f t="shared" si="5"/>
        <v>0</v>
      </c>
      <c r="L43" s="1387"/>
      <c r="M43" s="1389">
        <f t="shared" si="6"/>
        <v>0</v>
      </c>
      <c r="N43" s="1389">
        <f t="shared" si="7"/>
        <v>0</v>
      </c>
      <c r="O43" s="1048"/>
    </row>
    <row r="44" spans="1:15" ht="21" hidden="1" customHeight="1" x14ac:dyDescent="0.2">
      <c r="A44" s="1337"/>
      <c r="B44" s="1304"/>
      <c r="C44" s="1387"/>
      <c r="D44" s="1387"/>
      <c r="E44" s="1387"/>
      <c r="F44" s="1387"/>
      <c r="G44" s="1389">
        <f t="shared" si="4"/>
        <v>0</v>
      </c>
      <c r="H44" s="1047"/>
      <c r="I44" s="1055"/>
      <c r="J44" s="1392"/>
      <c r="K44" s="1389">
        <f t="shared" si="5"/>
        <v>0</v>
      </c>
      <c r="L44" s="1387"/>
      <c r="M44" s="1389">
        <f t="shared" si="6"/>
        <v>0</v>
      </c>
      <c r="N44" s="1389">
        <f t="shared" si="7"/>
        <v>0</v>
      </c>
      <c r="O44" s="1048"/>
    </row>
    <row r="45" spans="1:15" ht="21" hidden="1" customHeight="1" x14ac:dyDescent="0.2">
      <c r="A45" s="1337"/>
      <c r="B45" s="1304"/>
      <c r="C45" s="1387"/>
      <c r="D45" s="1387"/>
      <c r="E45" s="1387"/>
      <c r="F45" s="1387"/>
      <c r="G45" s="1389">
        <f t="shared" si="4"/>
        <v>0</v>
      </c>
      <c r="H45" s="1047"/>
      <c r="I45" s="1055"/>
      <c r="J45" s="1392"/>
      <c r="K45" s="1389">
        <f t="shared" si="5"/>
        <v>0</v>
      </c>
      <c r="L45" s="1387"/>
      <c r="M45" s="1389">
        <f t="shared" si="6"/>
        <v>0</v>
      </c>
      <c r="N45" s="1389">
        <f t="shared" si="7"/>
        <v>0</v>
      </c>
      <c r="O45" s="1048"/>
    </row>
    <row r="46" spans="1:15" ht="21" hidden="1" customHeight="1" x14ac:dyDescent="0.2">
      <c r="A46" s="1337"/>
      <c r="B46" s="1304"/>
      <c r="C46" s="1387"/>
      <c r="D46" s="1387"/>
      <c r="E46" s="1387"/>
      <c r="F46" s="1387"/>
      <c r="G46" s="1389">
        <f t="shared" si="4"/>
        <v>0</v>
      </c>
      <c r="H46" s="1047"/>
      <c r="I46" s="1055"/>
      <c r="J46" s="1392"/>
      <c r="K46" s="1389">
        <f t="shared" si="5"/>
        <v>0</v>
      </c>
      <c r="L46" s="1387"/>
      <c r="M46" s="1389">
        <f t="shared" si="6"/>
        <v>0</v>
      </c>
      <c r="N46" s="1389">
        <f t="shared" si="7"/>
        <v>0</v>
      </c>
      <c r="O46" s="1048"/>
    </row>
    <row r="47" spans="1:15" ht="21" hidden="1" customHeight="1" x14ac:dyDescent="0.2">
      <c r="A47" s="1337"/>
      <c r="B47" s="1304"/>
      <c r="C47" s="1387"/>
      <c r="D47" s="1387"/>
      <c r="E47" s="1387"/>
      <c r="F47" s="1387"/>
      <c r="G47" s="1389">
        <f t="shared" si="4"/>
        <v>0</v>
      </c>
      <c r="H47" s="1047"/>
      <c r="I47" s="1055"/>
      <c r="J47" s="1392"/>
      <c r="K47" s="1389">
        <f t="shared" si="5"/>
        <v>0</v>
      </c>
      <c r="L47" s="1387"/>
      <c r="M47" s="1389">
        <f t="shared" si="6"/>
        <v>0</v>
      </c>
      <c r="N47" s="1389">
        <f t="shared" si="7"/>
        <v>0</v>
      </c>
      <c r="O47" s="1048"/>
    </row>
    <row r="48" spans="1:15" ht="21" hidden="1" customHeight="1" x14ac:dyDescent="0.2">
      <c r="A48" s="1337"/>
      <c r="B48" s="1304"/>
      <c r="C48" s="1387"/>
      <c r="D48" s="1387"/>
      <c r="E48" s="1387"/>
      <c r="F48" s="1387"/>
      <c r="G48" s="1389">
        <f t="shared" si="4"/>
        <v>0</v>
      </c>
      <c r="H48" s="1047"/>
      <c r="I48" s="1055"/>
      <c r="J48" s="1392"/>
      <c r="K48" s="1389">
        <f t="shared" si="5"/>
        <v>0</v>
      </c>
      <c r="L48" s="1387"/>
      <c r="M48" s="1389">
        <f t="shared" si="6"/>
        <v>0</v>
      </c>
      <c r="N48" s="1389">
        <f t="shared" si="7"/>
        <v>0</v>
      </c>
      <c r="O48" s="1048"/>
    </row>
    <row r="49" spans="1:15" ht="21" hidden="1" customHeight="1" x14ac:dyDescent="0.2">
      <c r="A49" s="1337"/>
      <c r="B49" s="1304"/>
      <c r="C49" s="1387"/>
      <c r="D49" s="1387"/>
      <c r="E49" s="1387"/>
      <c r="F49" s="1387"/>
      <c r="G49" s="1389">
        <f t="shared" si="4"/>
        <v>0</v>
      </c>
      <c r="H49" s="1047"/>
      <c r="I49" s="1055"/>
      <c r="J49" s="1392"/>
      <c r="K49" s="1389">
        <f t="shared" si="5"/>
        <v>0</v>
      </c>
      <c r="L49" s="1387"/>
      <c r="M49" s="1389">
        <f t="shared" si="6"/>
        <v>0</v>
      </c>
      <c r="N49" s="1389">
        <f t="shared" si="7"/>
        <v>0</v>
      </c>
      <c r="O49" s="1048"/>
    </row>
    <row r="50" spans="1:15" ht="21" hidden="1" customHeight="1" x14ac:dyDescent="0.2">
      <c r="A50" s="1337"/>
      <c r="B50" s="1304"/>
      <c r="C50" s="1387"/>
      <c r="D50" s="1387"/>
      <c r="E50" s="1387"/>
      <c r="F50" s="1387"/>
      <c r="G50" s="1389">
        <f t="shared" si="4"/>
        <v>0</v>
      </c>
      <c r="H50" s="1047"/>
      <c r="I50" s="1055"/>
      <c r="J50" s="1392"/>
      <c r="K50" s="1389">
        <f t="shared" si="5"/>
        <v>0</v>
      </c>
      <c r="L50" s="1387"/>
      <c r="M50" s="1389">
        <f t="shared" si="6"/>
        <v>0</v>
      </c>
      <c r="N50" s="1389">
        <f t="shared" si="7"/>
        <v>0</v>
      </c>
      <c r="O50" s="1048"/>
    </row>
    <row r="51" spans="1:15" ht="21" hidden="1" customHeight="1" x14ac:dyDescent="0.2">
      <c r="A51" s="1337"/>
      <c r="B51" s="1304"/>
      <c r="C51" s="1387"/>
      <c r="D51" s="1387"/>
      <c r="E51" s="1387"/>
      <c r="F51" s="1387"/>
      <c r="G51" s="1389">
        <f t="shared" si="4"/>
        <v>0</v>
      </c>
      <c r="H51" s="1047"/>
      <c r="I51" s="1055"/>
      <c r="J51" s="1392"/>
      <c r="K51" s="1389">
        <f t="shared" si="5"/>
        <v>0</v>
      </c>
      <c r="L51" s="1387"/>
      <c r="M51" s="1389">
        <f t="shared" si="6"/>
        <v>0</v>
      </c>
      <c r="N51" s="1389">
        <f t="shared" si="7"/>
        <v>0</v>
      </c>
      <c r="O51" s="1048"/>
    </row>
    <row r="52" spans="1:15" ht="21" hidden="1" customHeight="1" x14ac:dyDescent="0.2">
      <c r="A52" s="1337"/>
      <c r="B52" s="1304"/>
      <c r="C52" s="1387"/>
      <c r="D52" s="1387"/>
      <c r="E52" s="1387"/>
      <c r="F52" s="1387"/>
      <c r="G52" s="1389">
        <f t="shared" si="4"/>
        <v>0</v>
      </c>
      <c r="H52" s="1047"/>
      <c r="I52" s="1055"/>
      <c r="J52" s="1392"/>
      <c r="K52" s="1389">
        <f t="shared" si="5"/>
        <v>0</v>
      </c>
      <c r="L52" s="1387"/>
      <c r="M52" s="1389">
        <f t="shared" si="6"/>
        <v>0</v>
      </c>
      <c r="N52" s="1389">
        <f t="shared" si="7"/>
        <v>0</v>
      </c>
      <c r="O52" s="1048"/>
    </row>
    <row r="53" spans="1:15" ht="21" hidden="1" customHeight="1" x14ac:dyDescent="0.2">
      <c r="A53" s="1337"/>
      <c r="B53" s="1304"/>
      <c r="C53" s="1387"/>
      <c r="D53" s="1387"/>
      <c r="E53" s="1387"/>
      <c r="F53" s="1387"/>
      <c r="G53" s="1389">
        <f t="shared" si="4"/>
        <v>0</v>
      </c>
      <c r="H53" s="1047"/>
      <c r="I53" s="1055"/>
      <c r="J53" s="1392"/>
      <c r="K53" s="1389">
        <f t="shared" si="5"/>
        <v>0</v>
      </c>
      <c r="L53" s="1387"/>
      <c r="M53" s="1389">
        <f t="shared" si="6"/>
        <v>0</v>
      </c>
      <c r="N53" s="1389">
        <f t="shared" si="7"/>
        <v>0</v>
      </c>
      <c r="O53" s="1048"/>
    </row>
    <row r="54" spans="1:15" ht="21" hidden="1" customHeight="1" x14ac:dyDescent="0.2">
      <c r="A54" s="1338"/>
      <c r="B54" s="1313"/>
      <c r="C54" s="1388"/>
      <c r="D54" s="1388"/>
      <c r="E54" s="1388"/>
      <c r="F54" s="1388"/>
      <c r="G54" s="1389">
        <f t="shared" si="4"/>
        <v>0</v>
      </c>
      <c r="H54" s="1045"/>
      <c r="I54" s="1055"/>
      <c r="J54" s="1393"/>
      <c r="K54" s="1389">
        <f t="shared" si="5"/>
        <v>0</v>
      </c>
      <c r="L54" s="1388"/>
      <c r="M54" s="1389">
        <f t="shared" si="6"/>
        <v>0</v>
      </c>
      <c r="N54" s="1389">
        <f t="shared" si="7"/>
        <v>0</v>
      </c>
      <c r="O54" s="1046"/>
    </row>
    <row r="55" spans="1:15" ht="21" hidden="1" customHeight="1" x14ac:dyDescent="0.2">
      <c r="A55" s="1338"/>
      <c r="B55" s="1313"/>
      <c r="C55" s="1388"/>
      <c r="D55" s="1388"/>
      <c r="E55" s="1388"/>
      <c r="F55" s="1388"/>
      <c r="G55" s="1389">
        <f t="shared" si="4"/>
        <v>0</v>
      </c>
      <c r="H55" s="1045"/>
      <c r="I55" s="1055"/>
      <c r="J55" s="1393"/>
      <c r="K55" s="1389">
        <f t="shared" si="5"/>
        <v>0</v>
      </c>
      <c r="L55" s="1388"/>
      <c r="M55" s="1389">
        <f t="shared" si="6"/>
        <v>0</v>
      </c>
      <c r="N55" s="1389">
        <f t="shared" si="7"/>
        <v>0</v>
      </c>
      <c r="O55" s="1046"/>
    </row>
    <row r="56" spans="1:15" ht="21" hidden="1" customHeight="1" x14ac:dyDescent="0.2">
      <c r="A56" s="1338"/>
      <c r="B56" s="1313"/>
      <c r="C56" s="1388"/>
      <c r="D56" s="1388"/>
      <c r="E56" s="1388"/>
      <c r="F56" s="1388"/>
      <c r="G56" s="1389">
        <f t="shared" si="4"/>
        <v>0</v>
      </c>
      <c r="H56" s="1045"/>
      <c r="I56" s="1055"/>
      <c r="J56" s="1393"/>
      <c r="K56" s="1389">
        <f t="shared" si="5"/>
        <v>0</v>
      </c>
      <c r="L56" s="1388"/>
      <c r="M56" s="1389">
        <f t="shared" si="6"/>
        <v>0</v>
      </c>
      <c r="N56" s="1389">
        <f t="shared" si="7"/>
        <v>0</v>
      </c>
      <c r="O56" s="1046"/>
    </row>
    <row r="57" spans="1:15" ht="21" hidden="1" customHeight="1" x14ac:dyDescent="0.2">
      <c r="A57" s="1338"/>
      <c r="B57" s="1313"/>
      <c r="C57" s="1388"/>
      <c r="D57" s="1388"/>
      <c r="E57" s="1388"/>
      <c r="F57" s="1388"/>
      <c r="G57" s="1389">
        <f t="shared" si="4"/>
        <v>0</v>
      </c>
      <c r="H57" s="1045"/>
      <c r="I57" s="1055"/>
      <c r="J57" s="1393"/>
      <c r="K57" s="1389">
        <f t="shared" si="5"/>
        <v>0</v>
      </c>
      <c r="L57" s="1388"/>
      <c r="M57" s="1389">
        <f t="shared" si="6"/>
        <v>0</v>
      </c>
      <c r="N57" s="1389">
        <f t="shared" si="7"/>
        <v>0</v>
      </c>
      <c r="O57" s="1046"/>
    </row>
    <row r="58" spans="1:15" ht="21" hidden="1" customHeight="1" x14ac:dyDescent="0.2">
      <c r="A58" s="1338"/>
      <c r="B58" s="1313"/>
      <c r="C58" s="1388"/>
      <c r="D58" s="1388"/>
      <c r="E58" s="1388"/>
      <c r="F58" s="1388"/>
      <c r="G58" s="1389">
        <f t="shared" si="4"/>
        <v>0</v>
      </c>
      <c r="H58" s="1045"/>
      <c r="I58" s="1055"/>
      <c r="J58" s="1393"/>
      <c r="K58" s="1389">
        <f t="shared" si="5"/>
        <v>0</v>
      </c>
      <c r="L58" s="1388"/>
      <c r="M58" s="1389">
        <f t="shared" si="6"/>
        <v>0</v>
      </c>
      <c r="N58" s="1389">
        <f t="shared" si="7"/>
        <v>0</v>
      </c>
      <c r="O58" s="1046"/>
    </row>
    <row r="59" spans="1:15" ht="21" hidden="1" customHeight="1" x14ac:dyDescent="0.2">
      <c r="A59" s="1338"/>
      <c r="B59" s="1313"/>
      <c r="C59" s="1388"/>
      <c r="D59" s="1388"/>
      <c r="E59" s="1388"/>
      <c r="F59" s="1388"/>
      <c r="G59" s="1389">
        <f t="shared" si="4"/>
        <v>0</v>
      </c>
      <c r="H59" s="1045"/>
      <c r="I59" s="1055"/>
      <c r="J59" s="1393"/>
      <c r="K59" s="1389">
        <f t="shared" si="5"/>
        <v>0</v>
      </c>
      <c r="L59" s="1388"/>
      <c r="M59" s="1389">
        <f t="shared" si="6"/>
        <v>0</v>
      </c>
      <c r="N59" s="1389">
        <f t="shared" si="7"/>
        <v>0</v>
      </c>
      <c r="O59" s="1046"/>
    </row>
    <row r="60" spans="1:15" ht="21" hidden="1" customHeight="1" x14ac:dyDescent="0.2">
      <c r="A60" s="1338"/>
      <c r="B60" s="1313"/>
      <c r="C60" s="1388"/>
      <c r="D60" s="1388"/>
      <c r="E60" s="1388"/>
      <c r="F60" s="1388"/>
      <c r="G60" s="1389">
        <f t="shared" si="4"/>
        <v>0</v>
      </c>
      <c r="H60" s="1045"/>
      <c r="I60" s="1055"/>
      <c r="J60" s="1393"/>
      <c r="K60" s="1389">
        <f t="shared" si="5"/>
        <v>0</v>
      </c>
      <c r="L60" s="1388"/>
      <c r="M60" s="1389">
        <f t="shared" si="6"/>
        <v>0</v>
      </c>
      <c r="N60" s="1389">
        <f t="shared" si="7"/>
        <v>0</v>
      </c>
      <c r="O60" s="1046"/>
    </row>
    <row r="61" spans="1:15" ht="21" hidden="1" customHeight="1" x14ac:dyDescent="0.2">
      <c r="A61" s="1338"/>
      <c r="B61" s="1313"/>
      <c r="C61" s="1388"/>
      <c r="D61" s="1388"/>
      <c r="E61" s="1388"/>
      <c r="F61" s="1388"/>
      <c r="G61" s="1389">
        <f t="shared" si="4"/>
        <v>0</v>
      </c>
      <c r="H61" s="1045"/>
      <c r="I61" s="1055"/>
      <c r="J61" s="1393"/>
      <c r="K61" s="1389">
        <f t="shared" si="5"/>
        <v>0</v>
      </c>
      <c r="L61" s="1388"/>
      <c r="M61" s="1389">
        <f t="shared" si="6"/>
        <v>0</v>
      </c>
      <c r="N61" s="1389">
        <f t="shared" si="7"/>
        <v>0</v>
      </c>
      <c r="O61" s="1046"/>
    </row>
    <row r="62" spans="1:15" ht="21" hidden="1" customHeight="1" x14ac:dyDescent="0.2">
      <c r="A62" s="1338"/>
      <c r="B62" s="1313"/>
      <c r="C62" s="1388"/>
      <c r="D62" s="1388"/>
      <c r="E62" s="1388"/>
      <c r="F62" s="1388"/>
      <c r="G62" s="1389">
        <f t="shared" si="4"/>
        <v>0</v>
      </c>
      <c r="H62" s="1045"/>
      <c r="I62" s="1055"/>
      <c r="J62" s="1393"/>
      <c r="K62" s="1389">
        <f t="shared" si="5"/>
        <v>0</v>
      </c>
      <c r="L62" s="1388"/>
      <c r="M62" s="1389">
        <f t="shared" si="6"/>
        <v>0</v>
      </c>
      <c r="N62" s="1389">
        <f t="shared" si="7"/>
        <v>0</v>
      </c>
      <c r="O62" s="1046"/>
    </row>
    <row r="63" spans="1:15" ht="21" hidden="1" customHeight="1" x14ac:dyDescent="0.2">
      <c r="A63" s="1338"/>
      <c r="B63" s="1313"/>
      <c r="C63" s="1388"/>
      <c r="D63" s="1388"/>
      <c r="E63" s="1388"/>
      <c r="F63" s="1388"/>
      <c r="G63" s="1389">
        <f t="shared" si="4"/>
        <v>0</v>
      </c>
      <c r="H63" s="1045"/>
      <c r="I63" s="1055"/>
      <c r="J63" s="1393"/>
      <c r="K63" s="1389">
        <f t="shared" si="5"/>
        <v>0</v>
      </c>
      <c r="L63" s="1388"/>
      <c r="M63" s="1389">
        <f t="shared" si="6"/>
        <v>0</v>
      </c>
      <c r="N63" s="1389">
        <f t="shared" si="7"/>
        <v>0</v>
      </c>
      <c r="O63" s="1046"/>
    </row>
    <row r="64" spans="1:15" ht="21" hidden="1" customHeight="1" x14ac:dyDescent="0.2">
      <c r="A64" s="1338"/>
      <c r="B64" s="1313"/>
      <c r="C64" s="1388"/>
      <c r="D64" s="1388"/>
      <c r="E64" s="1388"/>
      <c r="F64" s="1388"/>
      <c r="G64" s="1389">
        <f t="shared" si="4"/>
        <v>0</v>
      </c>
      <c r="H64" s="1045"/>
      <c r="I64" s="1055"/>
      <c r="J64" s="1393"/>
      <c r="K64" s="1389">
        <f t="shared" si="5"/>
        <v>0</v>
      </c>
      <c r="L64" s="1388"/>
      <c r="M64" s="1389">
        <f t="shared" si="6"/>
        <v>0</v>
      </c>
      <c r="N64" s="1389">
        <f t="shared" si="7"/>
        <v>0</v>
      </c>
      <c r="O64" s="1046"/>
    </row>
    <row r="65" spans="1:15" ht="21" hidden="1" customHeight="1" x14ac:dyDescent="0.2">
      <c r="A65" s="1338"/>
      <c r="B65" s="1313"/>
      <c r="C65" s="1388"/>
      <c r="D65" s="1388"/>
      <c r="E65" s="1388"/>
      <c r="F65" s="1388"/>
      <c r="G65" s="1389">
        <f t="shared" si="4"/>
        <v>0</v>
      </c>
      <c r="H65" s="1045"/>
      <c r="I65" s="1055"/>
      <c r="J65" s="1393"/>
      <c r="K65" s="1389">
        <f t="shared" si="5"/>
        <v>0</v>
      </c>
      <c r="L65" s="1388"/>
      <c r="M65" s="1389">
        <f t="shared" si="6"/>
        <v>0</v>
      </c>
      <c r="N65" s="1389">
        <f t="shared" si="7"/>
        <v>0</v>
      </c>
      <c r="O65" s="1046"/>
    </row>
    <row r="66" spans="1:15" ht="21" hidden="1" customHeight="1" x14ac:dyDescent="0.2">
      <c r="A66" s="1338"/>
      <c r="B66" s="1313"/>
      <c r="C66" s="1388"/>
      <c r="D66" s="1388"/>
      <c r="E66" s="1388"/>
      <c r="F66" s="1388"/>
      <c r="G66" s="1389">
        <f t="shared" si="4"/>
        <v>0</v>
      </c>
      <c r="H66" s="1045"/>
      <c r="I66" s="1055"/>
      <c r="J66" s="1393"/>
      <c r="K66" s="1389">
        <f t="shared" si="5"/>
        <v>0</v>
      </c>
      <c r="L66" s="1388"/>
      <c r="M66" s="1389">
        <f t="shared" si="6"/>
        <v>0</v>
      </c>
      <c r="N66" s="1389">
        <f t="shared" si="7"/>
        <v>0</v>
      </c>
      <c r="O66" s="1046"/>
    </row>
    <row r="67" spans="1:15" ht="21" hidden="1" customHeight="1" x14ac:dyDescent="0.2">
      <c r="A67" s="1338"/>
      <c r="B67" s="1313"/>
      <c r="C67" s="1388"/>
      <c r="D67" s="1388"/>
      <c r="E67" s="1388"/>
      <c r="F67" s="1388"/>
      <c r="G67" s="1389">
        <f t="shared" si="4"/>
        <v>0</v>
      </c>
      <c r="H67" s="1045"/>
      <c r="I67" s="1055"/>
      <c r="J67" s="1393"/>
      <c r="K67" s="1389">
        <f t="shared" si="5"/>
        <v>0</v>
      </c>
      <c r="L67" s="1388"/>
      <c r="M67" s="1389">
        <f t="shared" si="6"/>
        <v>0</v>
      </c>
      <c r="N67" s="1389">
        <f t="shared" si="7"/>
        <v>0</v>
      </c>
      <c r="O67" s="1046"/>
    </row>
    <row r="68" spans="1:15" ht="21" hidden="1" customHeight="1" x14ac:dyDescent="0.2">
      <c r="A68" s="1338"/>
      <c r="B68" s="1313"/>
      <c r="C68" s="1388"/>
      <c r="D68" s="1388"/>
      <c r="E68" s="1388"/>
      <c r="F68" s="1388"/>
      <c r="G68" s="1389">
        <f t="shared" si="4"/>
        <v>0</v>
      </c>
      <c r="H68" s="1045"/>
      <c r="I68" s="1055"/>
      <c r="J68" s="1393"/>
      <c r="K68" s="1389">
        <f t="shared" si="5"/>
        <v>0</v>
      </c>
      <c r="L68" s="1388"/>
      <c r="M68" s="1389">
        <f t="shared" si="6"/>
        <v>0</v>
      </c>
      <c r="N68" s="1389">
        <f t="shared" si="7"/>
        <v>0</v>
      </c>
      <c r="O68" s="1046"/>
    </row>
    <row r="69" spans="1:15" ht="21" hidden="1" customHeight="1" x14ac:dyDescent="0.2">
      <c r="A69" s="1338"/>
      <c r="B69" s="1313"/>
      <c r="C69" s="1388"/>
      <c r="D69" s="1388"/>
      <c r="E69" s="1388"/>
      <c r="F69" s="1388"/>
      <c r="G69" s="1389">
        <f t="shared" si="4"/>
        <v>0</v>
      </c>
      <c r="H69" s="1045"/>
      <c r="I69" s="1055"/>
      <c r="J69" s="1393"/>
      <c r="K69" s="1389">
        <f t="shared" si="5"/>
        <v>0</v>
      </c>
      <c r="L69" s="1388"/>
      <c r="M69" s="1389">
        <f t="shared" si="6"/>
        <v>0</v>
      </c>
      <c r="N69" s="1389">
        <f t="shared" si="7"/>
        <v>0</v>
      </c>
      <c r="O69" s="1046"/>
    </row>
    <row r="70" spans="1:15" ht="21" hidden="1" customHeight="1" x14ac:dyDescent="0.2">
      <c r="A70" s="1338"/>
      <c r="B70" s="1313"/>
      <c r="C70" s="1388"/>
      <c r="D70" s="1388"/>
      <c r="E70" s="1388"/>
      <c r="F70" s="1388"/>
      <c r="G70" s="1389">
        <f t="shared" si="4"/>
        <v>0</v>
      </c>
      <c r="H70" s="1045"/>
      <c r="I70" s="1055"/>
      <c r="J70" s="1393"/>
      <c r="K70" s="1389">
        <f t="shared" si="5"/>
        <v>0</v>
      </c>
      <c r="L70" s="1388"/>
      <c r="M70" s="1389">
        <f t="shared" si="6"/>
        <v>0</v>
      </c>
      <c r="N70" s="1389">
        <f t="shared" si="7"/>
        <v>0</v>
      </c>
      <c r="O70" s="1046"/>
    </row>
    <row r="71" spans="1:15" ht="21" hidden="1" customHeight="1" x14ac:dyDescent="0.2">
      <c r="A71" s="1338"/>
      <c r="B71" s="1313"/>
      <c r="C71" s="1388"/>
      <c r="D71" s="1388"/>
      <c r="E71" s="1388"/>
      <c r="F71" s="1388"/>
      <c r="G71" s="1389">
        <f t="shared" si="4"/>
        <v>0</v>
      </c>
      <c r="H71" s="1045"/>
      <c r="I71" s="1055"/>
      <c r="J71" s="1393"/>
      <c r="K71" s="1389">
        <f t="shared" si="5"/>
        <v>0</v>
      </c>
      <c r="L71" s="1388"/>
      <c r="M71" s="1389">
        <f t="shared" si="6"/>
        <v>0</v>
      </c>
      <c r="N71" s="1389">
        <f t="shared" si="7"/>
        <v>0</v>
      </c>
      <c r="O71" s="1046"/>
    </row>
    <row r="72" spans="1:15" ht="21" hidden="1" customHeight="1" x14ac:dyDescent="0.2">
      <c r="A72" s="1338"/>
      <c r="B72" s="1313"/>
      <c r="C72" s="1388"/>
      <c r="D72" s="1388"/>
      <c r="E72" s="1388"/>
      <c r="F72" s="1388"/>
      <c r="G72" s="1389">
        <f t="shared" si="4"/>
        <v>0</v>
      </c>
      <c r="H72" s="1045"/>
      <c r="I72" s="1055"/>
      <c r="J72" s="1393"/>
      <c r="K72" s="1389">
        <f t="shared" si="5"/>
        <v>0</v>
      </c>
      <c r="L72" s="1388"/>
      <c r="M72" s="1389">
        <f t="shared" si="6"/>
        <v>0</v>
      </c>
      <c r="N72" s="1389">
        <f t="shared" si="7"/>
        <v>0</v>
      </c>
      <c r="O72" s="1046"/>
    </row>
    <row r="73" spans="1:15" ht="21" hidden="1" customHeight="1" x14ac:dyDescent="0.2">
      <c r="A73" s="1338"/>
      <c r="B73" s="1313"/>
      <c r="C73" s="1388"/>
      <c r="D73" s="1388"/>
      <c r="E73" s="1388"/>
      <c r="F73" s="1388"/>
      <c r="G73" s="1389">
        <f t="shared" si="4"/>
        <v>0</v>
      </c>
      <c r="H73" s="1045"/>
      <c r="I73" s="1055"/>
      <c r="J73" s="1393"/>
      <c r="K73" s="1389">
        <f t="shared" si="5"/>
        <v>0</v>
      </c>
      <c r="L73" s="1388"/>
      <c r="M73" s="1389">
        <f t="shared" si="6"/>
        <v>0</v>
      </c>
      <c r="N73" s="1389">
        <f t="shared" si="7"/>
        <v>0</v>
      </c>
      <c r="O73" s="1046"/>
    </row>
    <row r="74" spans="1:15" ht="21" hidden="1" customHeight="1" x14ac:dyDescent="0.2">
      <c r="A74" s="1338"/>
      <c r="B74" s="1313"/>
      <c r="C74" s="1388"/>
      <c r="D74" s="1388"/>
      <c r="E74" s="1388"/>
      <c r="F74" s="1388"/>
      <c r="G74" s="1389">
        <f t="shared" si="4"/>
        <v>0</v>
      </c>
      <c r="H74" s="1045"/>
      <c r="I74" s="1055"/>
      <c r="J74" s="1393"/>
      <c r="K74" s="1389">
        <f t="shared" si="5"/>
        <v>0</v>
      </c>
      <c r="L74" s="1388"/>
      <c r="M74" s="1389">
        <f t="shared" si="6"/>
        <v>0</v>
      </c>
      <c r="N74" s="1389">
        <f t="shared" si="7"/>
        <v>0</v>
      </c>
      <c r="O74" s="1046"/>
    </row>
    <row r="75" spans="1:15" ht="21" hidden="1" customHeight="1" x14ac:dyDescent="0.2">
      <c r="A75" s="1338"/>
      <c r="B75" s="1313"/>
      <c r="C75" s="1388"/>
      <c r="D75" s="1388"/>
      <c r="E75" s="1388"/>
      <c r="F75" s="1388"/>
      <c r="G75" s="1389">
        <f t="shared" si="4"/>
        <v>0</v>
      </c>
      <c r="H75" s="1045"/>
      <c r="I75" s="1055"/>
      <c r="J75" s="1393"/>
      <c r="K75" s="1389">
        <f t="shared" si="5"/>
        <v>0</v>
      </c>
      <c r="L75" s="1388"/>
      <c r="M75" s="1389">
        <f t="shared" si="6"/>
        <v>0</v>
      </c>
      <c r="N75" s="1389">
        <f t="shared" si="7"/>
        <v>0</v>
      </c>
      <c r="O75" s="1046"/>
    </row>
    <row r="76" spans="1:15" ht="21" hidden="1" customHeight="1" x14ac:dyDescent="0.2">
      <c r="A76" s="1338"/>
      <c r="B76" s="1313"/>
      <c r="C76" s="1388"/>
      <c r="D76" s="1388"/>
      <c r="E76" s="1388"/>
      <c r="F76" s="1388"/>
      <c r="G76" s="1389">
        <f t="shared" si="4"/>
        <v>0</v>
      </c>
      <c r="H76" s="1045"/>
      <c r="I76" s="1055"/>
      <c r="J76" s="1393"/>
      <c r="K76" s="1389">
        <f t="shared" si="5"/>
        <v>0</v>
      </c>
      <c r="L76" s="1388"/>
      <c r="M76" s="1389">
        <f t="shared" si="6"/>
        <v>0</v>
      </c>
      <c r="N76" s="1389">
        <f t="shared" si="7"/>
        <v>0</v>
      </c>
      <c r="O76" s="1046"/>
    </row>
    <row r="77" spans="1:15" ht="21" hidden="1" customHeight="1" x14ac:dyDescent="0.2">
      <c r="A77" s="1338"/>
      <c r="B77" s="1313"/>
      <c r="C77" s="1388"/>
      <c r="D77" s="1388"/>
      <c r="E77" s="1388"/>
      <c r="F77" s="1388"/>
      <c r="G77" s="1389">
        <f t="shared" si="4"/>
        <v>0</v>
      </c>
      <c r="H77" s="1045"/>
      <c r="I77" s="1055"/>
      <c r="J77" s="1393"/>
      <c r="K77" s="1389">
        <f t="shared" si="5"/>
        <v>0</v>
      </c>
      <c r="L77" s="1388"/>
      <c r="M77" s="1389">
        <f t="shared" si="6"/>
        <v>0</v>
      </c>
      <c r="N77" s="1389">
        <f t="shared" si="7"/>
        <v>0</v>
      </c>
      <c r="O77" s="1046"/>
    </row>
    <row r="78" spans="1:15" ht="21" hidden="1" customHeight="1" x14ac:dyDescent="0.2">
      <c r="A78" s="1338"/>
      <c r="B78" s="1313"/>
      <c r="C78" s="1388"/>
      <c r="D78" s="1388"/>
      <c r="E78" s="1388"/>
      <c r="F78" s="1388"/>
      <c r="G78" s="1389">
        <f t="shared" si="4"/>
        <v>0</v>
      </c>
      <c r="H78" s="1045"/>
      <c r="I78" s="1055"/>
      <c r="J78" s="1393"/>
      <c r="K78" s="1389">
        <f t="shared" si="5"/>
        <v>0</v>
      </c>
      <c r="L78" s="1388"/>
      <c r="M78" s="1389">
        <f t="shared" si="6"/>
        <v>0</v>
      </c>
      <c r="N78" s="1389">
        <f t="shared" si="7"/>
        <v>0</v>
      </c>
      <c r="O78" s="1046"/>
    </row>
    <row r="79" spans="1:15" ht="21" hidden="1" customHeight="1" x14ac:dyDescent="0.2">
      <c r="A79" s="1338"/>
      <c r="B79" s="1313"/>
      <c r="C79" s="1388"/>
      <c r="D79" s="1388"/>
      <c r="E79" s="1388"/>
      <c r="F79" s="1388"/>
      <c r="G79" s="1389">
        <f t="shared" si="4"/>
        <v>0</v>
      </c>
      <c r="H79" s="1045"/>
      <c r="I79" s="1055"/>
      <c r="J79" s="1393"/>
      <c r="K79" s="1389">
        <f t="shared" si="5"/>
        <v>0</v>
      </c>
      <c r="L79" s="1388"/>
      <c r="M79" s="1389">
        <f t="shared" si="6"/>
        <v>0</v>
      </c>
      <c r="N79" s="1389">
        <f t="shared" si="7"/>
        <v>0</v>
      </c>
      <c r="O79" s="1046"/>
    </row>
    <row r="80" spans="1:15" ht="21" hidden="1" customHeight="1" x14ac:dyDescent="0.2">
      <c r="A80" s="1338"/>
      <c r="B80" s="1313"/>
      <c r="C80" s="1388"/>
      <c r="D80" s="1388"/>
      <c r="E80" s="1388"/>
      <c r="F80" s="1388"/>
      <c r="G80" s="1389">
        <f t="shared" si="4"/>
        <v>0</v>
      </c>
      <c r="H80" s="1045"/>
      <c r="I80" s="1055"/>
      <c r="J80" s="1393"/>
      <c r="K80" s="1389">
        <f t="shared" si="5"/>
        <v>0</v>
      </c>
      <c r="L80" s="1388"/>
      <c r="M80" s="1389">
        <f t="shared" si="6"/>
        <v>0</v>
      </c>
      <c r="N80" s="1389">
        <f t="shared" si="7"/>
        <v>0</v>
      </c>
      <c r="O80" s="1046"/>
    </row>
    <row r="81" spans="1:15" ht="15" x14ac:dyDescent="0.2">
      <c r="A81" s="2127" t="s">
        <v>340</v>
      </c>
      <c r="B81" s="2128"/>
      <c r="C81" s="1391">
        <f>ROUND(SUM(C27:C80),2)</f>
        <v>0</v>
      </c>
      <c r="D81" s="1391">
        <f>ROUND(SUM(D27:D80),2)</f>
        <v>0</v>
      </c>
      <c r="E81" s="1391">
        <f>ROUND(SUM(E27:E80),2)</f>
        <v>0</v>
      </c>
      <c r="F81" s="1391">
        <f>ROUND(SUM(F27:F80),2)</f>
        <v>0</v>
      </c>
      <c r="G81" s="1391">
        <f>ROUND(SUM(G27:G80),2)</f>
        <v>0</v>
      </c>
      <c r="H81" s="1053"/>
      <c r="I81" s="1054"/>
      <c r="J81" s="1391">
        <f>ROUND(SUM(J27:J80),2)</f>
        <v>0</v>
      </c>
      <c r="K81" s="1391">
        <f>ROUND(SUM(K27:K80),2)</f>
        <v>0</v>
      </c>
      <c r="L81" s="1391">
        <f>ROUND(SUM(L27:L80),2)</f>
        <v>0</v>
      </c>
      <c r="M81" s="1391">
        <f>ROUND(SUM(M27:M80),2)</f>
        <v>0</v>
      </c>
      <c r="N81" s="1391">
        <f>ROUND(SUM(N27:N80),2)</f>
        <v>0</v>
      </c>
      <c r="O81" s="1053"/>
    </row>
    <row r="82" spans="1:15" x14ac:dyDescent="0.2">
      <c r="N82" s="989"/>
      <c r="O82" s="990"/>
    </row>
    <row r="83" spans="1:15" x14ac:dyDescent="0.2">
      <c r="N83" s="989"/>
      <c r="O83" s="990"/>
    </row>
    <row r="84" spans="1:15" ht="18" x14ac:dyDescent="0.2">
      <c r="A84" s="1365" t="s">
        <v>1334</v>
      </c>
      <c r="B84" s="996"/>
      <c r="C84" s="996"/>
      <c r="D84" s="996"/>
      <c r="E84" s="996"/>
      <c r="F84" s="996"/>
      <c r="G84" s="996"/>
      <c r="H84" s="996"/>
      <c r="J84" s="995"/>
      <c r="K84" s="995"/>
      <c r="L84" s="995"/>
      <c r="M84" s="996"/>
      <c r="N84" s="1057"/>
      <c r="O84" s="1058"/>
    </row>
    <row r="85" spans="1:15" ht="90" x14ac:dyDescent="0.2">
      <c r="A85" s="2123" t="s">
        <v>359</v>
      </c>
      <c r="B85" s="2124"/>
      <c r="C85" s="1049" t="s">
        <v>1126</v>
      </c>
      <c r="D85" s="1049" t="s">
        <v>1230</v>
      </c>
      <c r="E85" s="1049" t="s">
        <v>1073</v>
      </c>
      <c r="F85" s="1049" t="s">
        <v>1229</v>
      </c>
      <c r="G85" s="1049" t="s">
        <v>1084</v>
      </c>
      <c r="H85" s="1049" t="s">
        <v>94</v>
      </c>
      <c r="I85" s="1054"/>
      <c r="J85" s="1340" t="s">
        <v>1330</v>
      </c>
      <c r="K85" s="1340" t="s">
        <v>1228</v>
      </c>
      <c r="L85" s="1340" t="s">
        <v>1326</v>
      </c>
      <c r="M85" s="1050" t="s">
        <v>1227</v>
      </c>
      <c r="N85" s="1050" t="s">
        <v>1085</v>
      </c>
      <c r="O85" s="1050" t="s">
        <v>94</v>
      </c>
    </row>
    <row r="86" spans="1:15" ht="27.6" customHeight="1" x14ac:dyDescent="0.2">
      <c r="A86" s="2135" t="s">
        <v>1029</v>
      </c>
      <c r="B86" s="2136"/>
      <c r="C86" s="1387"/>
      <c r="D86" s="1387"/>
      <c r="E86" s="1387"/>
      <c r="F86" s="1387"/>
      <c r="G86" s="1389">
        <f>IFERROR(D86+F86,"")</f>
        <v>0</v>
      </c>
      <c r="H86" s="1047"/>
      <c r="I86" s="1055"/>
      <c r="J86" s="1393"/>
      <c r="K86" s="1389">
        <f>D86+J86</f>
        <v>0</v>
      </c>
      <c r="L86" s="1388"/>
      <c r="M86" s="1389">
        <f>F86+L86</f>
        <v>0</v>
      </c>
      <c r="N86" s="1389">
        <f>IFERROR(K86+M86,"")</f>
        <v>0</v>
      </c>
      <c r="O86" s="1048"/>
    </row>
    <row r="87" spans="1:15" ht="27.6" hidden="1" customHeight="1" x14ac:dyDescent="0.2">
      <c r="A87" s="2112" t="s">
        <v>1030</v>
      </c>
      <c r="B87" s="2113"/>
      <c r="C87" s="1387"/>
      <c r="D87" s="1387"/>
      <c r="E87" s="1387"/>
      <c r="F87" s="1387"/>
      <c r="G87" s="1389">
        <f t="shared" ref="G87:G92" si="8">IFERROR(D87+F87,"")</f>
        <v>0</v>
      </c>
      <c r="H87" s="1047"/>
      <c r="I87" s="1055"/>
      <c r="J87" s="1392"/>
      <c r="K87" s="1389">
        <f t="shared" ref="K87:K92" si="9">D87+J87</f>
        <v>0</v>
      </c>
      <c r="L87" s="1388"/>
      <c r="M87" s="1389">
        <f t="shared" ref="M87:M92" si="10">F87+L87</f>
        <v>0</v>
      </c>
      <c r="N87" s="1389">
        <f t="shared" ref="N87:N92" si="11">IFERROR(K87+M87,"")</f>
        <v>0</v>
      </c>
      <c r="O87" s="1048"/>
    </row>
    <row r="88" spans="1:15" ht="27.6" hidden="1" customHeight="1" x14ac:dyDescent="0.2">
      <c r="A88" s="2112" t="s">
        <v>1031</v>
      </c>
      <c r="B88" s="2113"/>
      <c r="C88" s="1387"/>
      <c r="D88" s="1387"/>
      <c r="E88" s="1387"/>
      <c r="F88" s="1387"/>
      <c r="G88" s="1389">
        <f t="shared" si="8"/>
        <v>0</v>
      </c>
      <c r="H88" s="1047"/>
      <c r="I88" s="1055"/>
      <c r="J88" s="1392"/>
      <c r="K88" s="1389">
        <f t="shared" si="9"/>
        <v>0</v>
      </c>
      <c r="L88" s="1388"/>
      <c r="M88" s="1389">
        <f t="shared" si="10"/>
        <v>0</v>
      </c>
      <c r="N88" s="1389">
        <f t="shared" si="11"/>
        <v>0</v>
      </c>
      <c r="O88" s="1048"/>
    </row>
    <row r="89" spans="1:15" ht="27.6" hidden="1" customHeight="1" x14ac:dyDescent="0.2">
      <c r="A89" s="2112" t="s">
        <v>1032</v>
      </c>
      <c r="B89" s="2113"/>
      <c r="C89" s="1387"/>
      <c r="D89" s="1387"/>
      <c r="E89" s="1387"/>
      <c r="F89" s="1387"/>
      <c r="G89" s="1389">
        <f t="shared" si="8"/>
        <v>0</v>
      </c>
      <c r="H89" s="1047"/>
      <c r="I89" s="1055"/>
      <c r="J89" s="1392"/>
      <c r="K89" s="1389">
        <f t="shared" si="9"/>
        <v>0</v>
      </c>
      <c r="L89" s="1388"/>
      <c r="M89" s="1389">
        <f t="shared" si="10"/>
        <v>0</v>
      </c>
      <c r="N89" s="1389">
        <f t="shared" si="11"/>
        <v>0</v>
      </c>
      <c r="O89" s="1048"/>
    </row>
    <row r="90" spans="1:15" ht="27.6" hidden="1" customHeight="1" x14ac:dyDescent="0.2">
      <c r="A90" s="2112" t="s">
        <v>1033</v>
      </c>
      <c r="B90" s="2113"/>
      <c r="C90" s="1387"/>
      <c r="D90" s="1387"/>
      <c r="E90" s="1387"/>
      <c r="F90" s="1387"/>
      <c r="G90" s="1389">
        <f t="shared" si="8"/>
        <v>0</v>
      </c>
      <c r="H90" s="1047"/>
      <c r="I90" s="1055"/>
      <c r="J90" s="1392"/>
      <c r="K90" s="1389">
        <f t="shared" si="9"/>
        <v>0</v>
      </c>
      <c r="L90" s="1388"/>
      <c r="M90" s="1389">
        <f t="shared" si="10"/>
        <v>0</v>
      </c>
      <c r="N90" s="1389">
        <f t="shared" si="11"/>
        <v>0</v>
      </c>
      <c r="O90" s="1048"/>
    </row>
    <row r="91" spans="1:15" ht="27.6" hidden="1" customHeight="1" x14ac:dyDescent="0.2">
      <c r="A91" s="2112" t="s">
        <v>1034</v>
      </c>
      <c r="B91" s="2113"/>
      <c r="C91" s="1387"/>
      <c r="D91" s="1387"/>
      <c r="E91" s="1387"/>
      <c r="F91" s="1387"/>
      <c r="G91" s="1389">
        <f t="shared" si="8"/>
        <v>0</v>
      </c>
      <c r="H91" s="1047"/>
      <c r="I91" s="1055"/>
      <c r="J91" s="1392"/>
      <c r="K91" s="1389">
        <f t="shared" si="9"/>
        <v>0</v>
      </c>
      <c r="L91" s="1388"/>
      <c r="M91" s="1389">
        <f t="shared" si="10"/>
        <v>0</v>
      </c>
      <c r="N91" s="1389">
        <f t="shared" si="11"/>
        <v>0</v>
      </c>
      <c r="O91" s="1048"/>
    </row>
    <row r="92" spans="1:15" ht="27.6" hidden="1" customHeight="1" x14ac:dyDescent="0.2">
      <c r="A92" s="2112" t="s">
        <v>1035</v>
      </c>
      <c r="B92" s="2113"/>
      <c r="C92" s="1387"/>
      <c r="D92" s="1387"/>
      <c r="E92" s="1387"/>
      <c r="F92" s="1387"/>
      <c r="G92" s="1389">
        <f t="shared" si="8"/>
        <v>0</v>
      </c>
      <c r="H92" s="1047"/>
      <c r="I92" s="1055"/>
      <c r="J92" s="1393"/>
      <c r="K92" s="1389">
        <f t="shared" si="9"/>
        <v>0</v>
      </c>
      <c r="L92" s="1388"/>
      <c r="M92" s="1389">
        <f t="shared" si="10"/>
        <v>0</v>
      </c>
      <c r="N92" s="1389">
        <f t="shared" si="11"/>
        <v>0</v>
      </c>
      <c r="O92" s="1048"/>
    </row>
    <row r="93" spans="1:15" ht="27.6" hidden="1" customHeight="1" x14ac:dyDescent="0.2">
      <c r="A93" s="2112" t="s">
        <v>1036</v>
      </c>
      <c r="B93" s="2113"/>
      <c r="C93" s="1387"/>
      <c r="D93" s="1387"/>
      <c r="E93" s="1387"/>
      <c r="F93" s="1387"/>
      <c r="G93" s="1389">
        <f t="shared" ref="G93:G156" si="12">IFERROR(D93+F93,"")</f>
        <v>0</v>
      </c>
      <c r="H93" s="1047"/>
      <c r="I93" s="1055"/>
      <c r="J93" s="1392"/>
      <c r="K93" s="1389">
        <f t="shared" ref="K93:K156" si="13">D93+J93</f>
        <v>0</v>
      </c>
      <c r="L93" s="1388"/>
      <c r="M93" s="1389">
        <f t="shared" ref="M93:M156" si="14">F93+L93</f>
        <v>0</v>
      </c>
      <c r="N93" s="1389">
        <f t="shared" ref="N93:N156" si="15">IFERROR(K93+M93,"")</f>
        <v>0</v>
      </c>
      <c r="O93" s="1048"/>
    </row>
    <row r="94" spans="1:15" ht="27.6" hidden="1" customHeight="1" x14ac:dyDescent="0.2">
      <c r="A94" s="2112" t="s">
        <v>1037</v>
      </c>
      <c r="B94" s="2113"/>
      <c r="C94" s="1387"/>
      <c r="D94" s="1387"/>
      <c r="E94" s="1387"/>
      <c r="F94" s="1387"/>
      <c r="G94" s="1389">
        <f t="shared" si="12"/>
        <v>0</v>
      </c>
      <c r="H94" s="1047"/>
      <c r="I94" s="1055"/>
      <c r="J94" s="1392"/>
      <c r="K94" s="1389">
        <f t="shared" si="13"/>
        <v>0</v>
      </c>
      <c r="L94" s="1388"/>
      <c r="M94" s="1389">
        <f t="shared" si="14"/>
        <v>0</v>
      </c>
      <c r="N94" s="1389">
        <f t="shared" si="15"/>
        <v>0</v>
      </c>
      <c r="O94" s="1048"/>
    </row>
    <row r="95" spans="1:15" ht="27.6" hidden="1" customHeight="1" x14ac:dyDescent="0.2">
      <c r="A95" s="2112" t="s">
        <v>1038</v>
      </c>
      <c r="B95" s="2113"/>
      <c r="C95" s="1387"/>
      <c r="D95" s="1387"/>
      <c r="E95" s="1387"/>
      <c r="F95" s="1387"/>
      <c r="G95" s="1389">
        <f t="shared" si="12"/>
        <v>0</v>
      </c>
      <c r="H95" s="1047"/>
      <c r="I95" s="1055"/>
      <c r="J95" s="1392"/>
      <c r="K95" s="1389">
        <f t="shared" si="13"/>
        <v>0</v>
      </c>
      <c r="L95" s="1388"/>
      <c r="M95" s="1389">
        <f t="shared" si="14"/>
        <v>0</v>
      </c>
      <c r="N95" s="1389">
        <f t="shared" si="15"/>
        <v>0</v>
      </c>
      <c r="O95" s="1048"/>
    </row>
    <row r="96" spans="1:15" ht="27.6" hidden="1" customHeight="1" x14ac:dyDescent="0.2">
      <c r="A96" s="2112" t="s">
        <v>1039</v>
      </c>
      <c r="B96" s="2113"/>
      <c r="C96" s="1387"/>
      <c r="D96" s="1387"/>
      <c r="E96" s="1387"/>
      <c r="F96" s="1387"/>
      <c r="G96" s="1389">
        <f t="shared" si="12"/>
        <v>0</v>
      </c>
      <c r="H96" s="1047"/>
      <c r="I96" s="1055"/>
      <c r="J96" s="1392"/>
      <c r="K96" s="1389">
        <f t="shared" si="13"/>
        <v>0</v>
      </c>
      <c r="L96" s="1388"/>
      <c r="M96" s="1389">
        <f t="shared" si="14"/>
        <v>0</v>
      </c>
      <c r="N96" s="1389">
        <f t="shared" si="15"/>
        <v>0</v>
      </c>
      <c r="O96" s="1048"/>
    </row>
    <row r="97" spans="1:15" ht="27.6" hidden="1" customHeight="1" x14ac:dyDescent="0.2">
      <c r="A97" s="2112" t="s">
        <v>1040</v>
      </c>
      <c r="B97" s="2113"/>
      <c r="C97" s="1387"/>
      <c r="D97" s="1387"/>
      <c r="E97" s="1387"/>
      <c r="F97" s="1387"/>
      <c r="G97" s="1389">
        <f t="shared" si="12"/>
        <v>0</v>
      </c>
      <c r="H97" s="1047"/>
      <c r="I97" s="1055"/>
      <c r="J97" s="1392"/>
      <c r="K97" s="1389">
        <f t="shared" si="13"/>
        <v>0</v>
      </c>
      <c r="L97" s="1388"/>
      <c r="M97" s="1389">
        <f t="shared" si="14"/>
        <v>0</v>
      </c>
      <c r="N97" s="1389">
        <f t="shared" si="15"/>
        <v>0</v>
      </c>
      <c r="O97" s="1048"/>
    </row>
    <row r="98" spans="1:15" ht="27.6" hidden="1" customHeight="1" x14ac:dyDescent="0.2">
      <c r="A98" s="2112" t="s">
        <v>1041</v>
      </c>
      <c r="B98" s="2113"/>
      <c r="C98" s="1387"/>
      <c r="D98" s="1387"/>
      <c r="E98" s="1387"/>
      <c r="F98" s="1387"/>
      <c r="G98" s="1389">
        <f t="shared" si="12"/>
        <v>0</v>
      </c>
      <c r="H98" s="1047"/>
      <c r="I98" s="1055"/>
      <c r="J98" s="1393"/>
      <c r="K98" s="1389">
        <f t="shared" si="13"/>
        <v>0</v>
      </c>
      <c r="L98" s="1388"/>
      <c r="M98" s="1389">
        <f t="shared" si="14"/>
        <v>0</v>
      </c>
      <c r="N98" s="1389">
        <f t="shared" si="15"/>
        <v>0</v>
      </c>
      <c r="O98" s="1048"/>
    </row>
    <row r="99" spans="1:15" ht="27.6" hidden="1" customHeight="1" x14ac:dyDescent="0.2">
      <c r="A99" s="2112" t="s">
        <v>1042</v>
      </c>
      <c r="B99" s="2113"/>
      <c r="C99" s="1387"/>
      <c r="D99" s="1387"/>
      <c r="E99" s="1387"/>
      <c r="F99" s="1387"/>
      <c r="G99" s="1389">
        <f t="shared" si="12"/>
        <v>0</v>
      </c>
      <c r="H99" s="1047"/>
      <c r="I99" s="1055"/>
      <c r="J99" s="1392"/>
      <c r="K99" s="1389">
        <f t="shared" si="13"/>
        <v>0</v>
      </c>
      <c r="L99" s="1388"/>
      <c r="M99" s="1389">
        <f t="shared" si="14"/>
        <v>0</v>
      </c>
      <c r="N99" s="1389">
        <f t="shared" si="15"/>
        <v>0</v>
      </c>
      <c r="O99" s="1048"/>
    </row>
    <row r="100" spans="1:15" ht="27.6" hidden="1" customHeight="1" x14ac:dyDescent="0.2">
      <c r="A100" s="2112" t="s">
        <v>1043</v>
      </c>
      <c r="B100" s="2113"/>
      <c r="C100" s="1387"/>
      <c r="D100" s="1387"/>
      <c r="E100" s="1387"/>
      <c r="F100" s="1387"/>
      <c r="G100" s="1389">
        <f t="shared" si="12"/>
        <v>0</v>
      </c>
      <c r="H100" s="1047"/>
      <c r="I100" s="1055"/>
      <c r="J100" s="1392"/>
      <c r="K100" s="1389">
        <f t="shared" si="13"/>
        <v>0</v>
      </c>
      <c r="L100" s="1388"/>
      <c r="M100" s="1389">
        <f t="shared" si="14"/>
        <v>0</v>
      </c>
      <c r="N100" s="1389">
        <f t="shared" si="15"/>
        <v>0</v>
      </c>
      <c r="O100" s="1048"/>
    </row>
    <row r="101" spans="1:15" ht="27.6" hidden="1" customHeight="1" x14ac:dyDescent="0.2">
      <c r="A101" s="2112" t="s">
        <v>1044</v>
      </c>
      <c r="B101" s="2113"/>
      <c r="C101" s="1387"/>
      <c r="D101" s="1387"/>
      <c r="E101" s="1387"/>
      <c r="F101" s="1387"/>
      <c r="G101" s="1389">
        <f t="shared" si="12"/>
        <v>0</v>
      </c>
      <c r="H101" s="1047"/>
      <c r="I101" s="1055"/>
      <c r="J101" s="1392"/>
      <c r="K101" s="1389">
        <f t="shared" si="13"/>
        <v>0</v>
      </c>
      <c r="L101" s="1388"/>
      <c r="M101" s="1389">
        <f t="shared" si="14"/>
        <v>0</v>
      </c>
      <c r="N101" s="1389">
        <f t="shared" si="15"/>
        <v>0</v>
      </c>
      <c r="O101" s="1048"/>
    </row>
    <row r="102" spans="1:15" ht="27.6" hidden="1" customHeight="1" x14ac:dyDescent="0.2">
      <c r="A102" s="2112" t="s">
        <v>1045</v>
      </c>
      <c r="B102" s="2113"/>
      <c r="C102" s="1387"/>
      <c r="D102" s="1387"/>
      <c r="E102" s="1387"/>
      <c r="F102" s="1387"/>
      <c r="G102" s="1389">
        <f t="shared" si="12"/>
        <v>0</v>
      </c>
      <c r="H102" s="1047"/>
      <c r="I102" s="1055"/>
      <c r="J102" s="1392"/>
      <c r="K102" s="1389">
        <f t="shared" si="13"/>
        <v>0</v>
      </c>
      <c r="L102" s="1388"/>
      <c r="M102" s="1389">
        <f t="shared" si="14"/>
        <v>0</v>
      </c>
      <c r="N102" s="1389">
        <f t="shared" si="15"/>
        <v>0</v>
      </c>
      <c r="O102" s="1048"/>
    </row>
    <row r="103" spans="1:15" ht="27.6" hidden="1" customHeight="1" x14ac:dyDescent="0.2">
      <c r="A103" s="2112" t="s">
        <v>1046</v>
      </c>
      <c r="B103" s="2113"/>
      <c r="C103" s="1387"/>
      <c r="D103" s="1387"/>
      <c r="E103" s="1387"/>
      <c r="F103" s="1387"/>
      <c r="G103" s="1389">
        <f t="shared" si="12"/>
        <v>0</v>
      </c>
      <c r="H103" s="1047"/>
      <c r="I103" s="1055"/>
      <c r="J103" s="1392"/>
      <c r="K103" s="1389">
        <f t="shared" si="13"/>
        <v>0</v>
      </c>
      <c r="L103" s="1388"/>
      <c r="M103" s="1389">
        <f t="shared" si="14"/>
        <v>0</v>
      </c>
      <c r="N103" s="1389">
        <f t="shared" si="15"/>
        <v>0</v>
      </c>
      <c r="O103" s="1048"/>
    </row>
    <row r="104" spans="1:15" ht="27.6" hidden="1" customHeight="1" x14ac:dyDescent="0.2">
      <c r="A104" s="2112" t="s">
        <v>1047</v>
      </c>
      <c r="B104" s="2113"/>
      <c r="C104" s="1387"/>
      <c r="D104" s="1387"/>
      <c r="E104" s="1387"/>
      <c r="F104" s="1387"/>
      <c r="G104" s="1389">
        <f t="shared" si="12"/>
        <v>0</v>
      </c>
      <c r="H104" s="1047"/>
      <c r="I104" s="1055"/>
      <c r="J104" s="1393"/>
      <c r="K104" s="1389">
        <f t="shared" si="13"/>
        <v>0</v>
      </c>
      <c r="L104" s="1388"/>
      <c r="M104" s="1389">
        <f t="shared" si="14"/>
        <v>0</v>
      </c>
      <c r="N104" s="1389">
        <f t="shared" si="15"/>
        <v>0</v>
      </c>
      <c r="O104" s="1048"/>
    </row>
    <row r="105" spans="1:15" ht="27.6" hidden="1" customHeight="1" x14ac:dyDescent="0.2">
      <c r="A105" s="2112" t="s">
        <v>1048</v>
      </c>
      <c r="B105" s="2113"/>
      <c r="C105" s="1387"/>
      <c r="D105" s="1387"/>
      <c r="E105" s="1387"/>
      <c r="F105" s="1387"/>
      <c r="G105" s="1389">
        <f t="shared" si="12"/>
        <v>0</v>
      </c>
      <c r="H105" s="1047"/>
      <c r="I105" s="1055"/>
      <c r="J105" s="1392"/>
      <c r="K105" s="1389">
        <f t="shared" si="13"/>
        <v>0</v>
      </c>
      <c r="L105" s="1388"/>
      <c r="M105" s="1389">
        <f t="shared" si="14"/>
        <v>0</v>
      </c>
      <c r="N105" s="1389">
        <f t="shared" si="15"/>
        <v>0</v>
      </c>
      <c r="O105" s="1048"/>
    </row>
    <row r="106" spans="1:15" ht="27.6" hidden="1" customHeight="1" x14ac:dyDescent="0.2">
      <c r="A106" s="2112" t="s">
        <v>1049</v>
      </c>
      <c r="B106" s="2113"/>
      <c r="C106" s="1387"/>
      <c r="D106" s="1387"/>
      <c r="E106" s="1387"/>
      <c r="F106" s="1387"/>
      <c r="G106" s="1389">
        <f t="shared" si="12"/>
        <v>0</v>
      </c>
      <c r="H106" s="1047"/>
      <c r="I106" s="1055"/>
      <c r="J106" s="1392"/>
      <c r="K106" s="1389">
        <f t="shared" si="13"/>
        <v>0</v>
      </c>
      <c r="L106" s="1388"/>
      <c r="M106" s="1389">
        <f t="shared" si="14"/>
        <v>0</v>
      </c>
      <c r="N106" s="1389">
        <f t="shared" si="15"/>
        <v>0</v>
      </c>
      <c r="O106" s="1048"/>
    </row>
    <row r="107" spans="1:15" ht="27.6" hidden="1" customHeight="1" x14ac:dyDescent="0.2">
      <c r="A107" s="2112" t="s">
        <v>1050</v>
      </c>
      <c r="B107" s="2113"/>
      <c r="C107" s="1387"/>
      <c r="D107" s="1387"/>
      <c r="E107" s="1387"/>
      <c r="F107" s="1387"/>
      <c r="G107" s="1389">
        <f t="shared" si="12"/>
        <v>0</v>
      </c>
      <c r="H107" s="1047"/>
      <c r="I107" s="1055"/>
      <c r="J107" s="1392"/>
      <c r="K107" s="1389">
        <f t="shared" si="13"/>
        <v>0</v>
      </c>
      <c r="L107" s="1388"/>
      <c r="M107" s="1389">
        <f t="shared" si="14"/>
        <v>0</v>
      </c>
      <c r="N107" s="1389">
        <f t="shared" si="15"/>
        <v>0</v>
      </c>
      <c r="O107" s="1048"/>
    </row>
    <row r="108" spans="1:15" ht="27.6" hidden="1" customHeight="1" x14ac:dyDescent="0.2">
      <c r="A108" s="2112" t="s">
        <v>1051</v>
      </c>
      <c r="B108" s="2113"/>
      <c r="C108" s="1387"/>
      <c r="D108" s="1387"/>
      <c r="E108" s="1387"/>
      <c r="F108" s="1387"/>
      <c r="G108" s="1389">
        <f t="shared" si="12"/>
        <v>0</v>
      </c>
      <c r="H108" s="1047"/>
      <c r="I108" s="1055"/>
      <c r="J108" s="1392"/>
      <c r="K108" s="1389">
        <f t="shared" si="13"/>
        <v>0</v>
      </c>
      <c r="L108" s="1388"/>
      <c r="M108" s="1389">
        <f t="shared" si="14"/>
        <v>0</v>
      </c>
      <c r="N108" s="1389">
        <f t="shared" si="15"/>
        <v>0</v>
      </c>
      <c r="O108" s="1048"/>
    </row>
    <row r="109" spans="1:15" ht="27.6" hidden="1" customHeight="1" x14ac:dyDescent="0.2">
      <c r="A109" s="2112" t="s">
        <v>1052</v>
      </c>
      <c r="B109" s="2113"/>
      <c r="C109" s="1387"/>
      <c r="D109" s="1387"/>
      <c r="E109" s="1387"/>
      <c r="F109" s="1387"/>
      <c r="G109" s="1389">
        <f t="shared" si="12"/>
        <v>0</v>
      </c>
      <c r="H109" s="1047"/>
      <c r="I109" s="1055"/>
      <c r="J109" s="1392"/>
      <c r="K109" s="1389">
        <f t="shared" si="13"/>
        <v>0</v>
      </c>
      <c r="L109" s="1388"/>
      <c r="M109" s="1389">
        <f t="shared" si="14"/>
        <v>0</v>
      </c>
      <c r="N109" s="1389">
        <f t="shared" si="15"/>
        <v>0</v>
      </c>
      <c r="O109" s="1048"/>
    </row>
    <row r="110" spans="1:15" ht="27.6" hidden="1" customHeight="1" x14ac:dyDescent="0.2">
      <c r="A110" s="2112" t="s">
        <v>1053</v>
      </c>
      <c r="B110" s="2113"/>
      <c r="C110" s="1387"/>
      <c r="D110" s="1387"/>
      <c r="E110" s="1387"/>
      <c r="F110" s="1387"/>
      <c r="G110" s="1389">
        <f t="shared" si="12"/>
        <v>0</v>
      </c>
      <c r="H110" s="1047"/>
      <c r="I110" s="1055"/>
      <c r="J110" s="1393"/>
      <c r="K110" s="1389">
        <f t="shared" si="13"/>
        <v>0</v>
      </c>
      <c r="L110" s="1388"/>
      <c r="M110" s="1389">
        <f t="shared" si="14"/>
        <v>0</v>
      </c>
      <c r="N110" s="1389">
        <f t="shared" si="15"/>
        <v>0</v>
      </c>
      <c r="O110" s="1048"/>
    </row>
    <row r="111" spans="1:15" ht="27.6" hidden="1" customHeight="1" x14ac:dyDescent="0.2">
      <c r="A111" s="2112" t="s">
        <v>1054</v>
      </c>
      <c r="B111" s="2113"/>
      <c r="C111" s="1387"/>
      <c r="D111" s="1387"/>
      <c r="E111" s="1387"/>
      <c r="F111" s="1387"/>
      <c r="G111" s="1389">
        <f t="shared" si="12"/>
        <v>0</v>
      </c>
      <c r="H111" s="1047"/>
      <c r="I111" s="1055"/>
      <c r="J111" s="1392"/>
      <c r="K111" s="1389">
        <f t="shared" si="13"/>
        <v>0</v>
      </c>
      <c r="L111" s="1388"/>
      <c r="M111" s="1389">
        <f t="shared" si="14"/>
        <v>0</v>
      </c>
      <c r="N111" s="1389">
        <f t="shared" si="15"/>
        <v>0</v>
      </c>
      <c r="O111" s="1048"/>
    </row>
    <row r="112" spans="1:15" ht="27.6" hidden="1" customHeight="1" x14ac:dyDescent="0.2">
      <c r="A112" s="2112" t="s">
        <v>1055</v>
      </c>
      <c r="B112" s="2113"/>
      <c r="C112" s="1387"/>
      <c r="D112" s="1387"/>
      <c r="E112" s="1387"/>
      <c r="F112" s="1387"/>
      <c r="G112" s="1389">
        <f t="shared" si="12"/>
        <v>0</v>
      </c>
      <c r="H112" s="1047"/>
      <c r="I112" s="1055"/>
      <c r="J112" s="1392"/>
      <c r="K112" s="1389">
        <f t="shared" si="13"/>
        <v>0</v>
      </c>
      <c r="L112" s="1388"/>
      <c r="M112" s="1389">
        <f t="shared" si="14"/>
        <v>0</v>
      </c>
      <c r="N112" s="1389">
        <f t="shared" si="15"/>
        <v>0</v>
      </c>
      <c r="O112" s="1048"/>
    </row>
    <row r="113" spans="1:15" ht="27.6" hidden="1" customHeight="1" x14ac:dyDescent="0.2">
      <c r="A113" s="2112" t="s">
        <v>1056</v>
      </c>
      <c r="B113" s="2113"/>
      <c r="C113" s="1387"/>
      <c r="D113" s="1387"/>
      <c r="E113" s="1387"/>
      <c r="F113" s="1387"/>
      <c r="G113" s="1389">
        <f t="shared" si="12"/>
        <v>0</v>
      </c>
      <c r="H113" s="1047"/>
      <c r="I113" s="1055"/>
      <c r="J113" s="1392"/>
      <c r="K113" s="1389">
        <f t="shared" si="13"/>
        <v>0</v>
      </c>
      <c r="L113" s="1388"/>
      <c r="M113" s="1389">
        <f t="shared" si="14"/>
        <v>0</v>
      </c>
      <c r="N113" s="1389">
        <f t="shared" si="15"/>
        <v>0</v>
      </c>
      <c r="O113" s="1048"/>
    </row>
    <row r="114" spans="1:15" ht="27.6" hidden="1" customHeight="1" x14ac:dyDescent="0.2">
      <c r="A114" s="2112" t="s">
        <v>1057</v>
      </c>
      <c r="B114" s="2113"/>
      <c r="C114" s="1387"/>
      <c r="D114" s="1387"/>
      <c r="E114" s="1387"/>
      <c r="F114" s="1387"/>
      <c r="G114" s="1389">
        <f t="shared" si="12"/>
        <v>0</v>
      </c>
      <c r="H114" s="1047"/>
      <c r="I114" s="1055"/>
      <c r="J114" s="1392"/>
      <c r="K114" s="1389">
        <f t="shared" si="13"/>
        <v>0</v>
      </c>
      <c r="L114" s="1388"/>
      <c r="M114" s="1389">
        <f t="shared" si="14"/>
        <v>0</v>
      </c>
      <c r="N114" s="1389">
        <f t="shared" si="15"/>
        <v>0</v>
      </c>
      <c r="O114" s="1048"/>
    </row>
    <row r="115" spans="1:15" ht="27.6" hidden="1" customHeight="1" x14ac:dyDescent="0.2">
      <c r="A115" s="2112" t="s">
        <v>1058</v>
      </c>
      <c r="B115" s="2113"/>
      <c r="C115" s="1387"/>
      <c r="D115" s="1387"/>
      <c r="E115" s="1387"/>
      <c r="F115" s="1387"/>
      <c r="G115" s="1389">
        <f t="shared" si="12"/>
        <v>0</v>
      </c>
      <c r="H115" s="1047"/>
      <c r="I115" s="1055"/>
      <c r="J115" s="1392"/>
      <c r="K115" s="1389">
        <f t="shared" si="13"/>
        <v>0</v>
      </c>
      <c r="L115" s="1388"/>
      <c r="M115" s="1389">
        <f t="shared" si="14"/>
        <v>0</v>
      </c>
      <c r="N115" s="1389">
        <f t="shared" si="15"/>
        <v>0</v>
      </c>
      <c r="O115" s="1048"/>
    </row>
    <row r="116" spans="1:15" ht="27.6" hidden="1" customHeight="1" x14ac:dyDescent="0.2">
      <c r="A116" s="2112" t="s">
        <v>1059</v>
      </c>
      <c r="B116" s="2113"/>
      <c r="C116" s="1387"/>
      <c r="D116" s="1387"/>
      <c r="E116" s="1387"/>
      <c r="F116" s="1387"/>
      <c r="G116" s="1389">
        <f t="shared" si="12"/>
        <v>0</v>
      </c>
      <c r="H116" s="1047"/>
      <c r="I116" s="1055"/>
      <c r="J116" s="1393"/>
      <c r="K116" s="1389">
        <f t="shared" si="13"/>
        <v>0</v>
      </c>
      <c r="L116" s="1388"/>
      <c r="M116" s="1389">
        <f t="shared" si="14"/>
        <v>0</v>
      </c>
      <c r="N116" s="1389">
        <f t="shared" si="15"/>
        <v>0</v>
      </c>
      <c r="O116" s="1048"/>
    </row>
    <row r="117" spans="1:15" ht="27.6" hidden="1" customHeight="1" x14ac:dyDescent="0.2">
      <c r="A117" s="2112" t="s">
        <v>1060</v>
      </c>
      <c r="B117" s="2113"/>
      <c r="C117" s="1387"/>
      <c r="D117" s="1387"/>
      <c r="E117" s="1387"/>
      <c r="F117" s="1387"/>
      <c r="G117" s="1389">
        <f t="shared" si="12"/>
        <v>0</v>
      </c>
      <c r="H117" s="1047"/>
      <c r="I117" s="1055"/>
      <c r="J117" s="1392"/>
      <c r="K117" s="1389">
        <f t="shared" si="13"/>
        <v>0</v>
      </c>
      <c r="L117" s="1388"/>
      <c r="M117" s="1389">
        <f t="shared" si="14"/>
        <v>0</v>
      </c>
      <c r="N117" s="1389">
        <f t="shared" si="15"/>
        <v>0</v>
      </c>
      <c r="O117" s="1048"/>
    </row>
    <row r="118" spans="1:15" ht="27.6" hidden="1" customHeight="1" x14ac:dyDescent="0.2">
      <c r="A118" s="2112" t="s">
        <v>1061</v>
      </c>
      <c r="B118" s="2113"/>
      <c r="C118" s="1387"/>
      <c r="D118" s="1387"/>
      <c r="E118" s="1387"/>
      <c r="F118" s="1387"/>
      <c r="G118" s="1389">
        <f t="shared" si="12"/>
        <v>0</v>
      </c>
      <c r="H118" s="1047"/>
      <c r="I118" s="1055"/>
      <c r="J118" s="1392"/>
      <c r="K118" s="1389">
        <f t="shared" si="13"/>
        <v>0</v>
      </c>
      <c r="L118" s="1388"/>
      <c r="M118" s="1389">
        <f t="shared" si="14"/>
        <v>0</v>
      </c>
      <c r="N118" s="1389">
        <f t="shared" si="15"/>
        <v>0</v>
      </c>
      <c r="O118" s="1048"/>
    </row>
    <row r="119" spans="1:15" ht="27.6" hidden="1" customHeight="1" x14ac:dyDescent="0.2">
      <c r="A119" s="2112" t="s">
        <v>1062</v>
      </c>
      <c r="B119" s="2113"/>
      <c r="C119" s="1387"/>
      <c r="D119" s="1387"/>
      <c r="E119" s="1387"/>
      <c r="F119" s="1387"/>
      <c r="G119" s="1389">
        <f t="shared" si="12"/>
        <v>0</v>
      </c>
      <c r="H119" s="1047"/>
      <c r="I119" s="1055"/>
      <c r="J119" s="1392"/>
      <c r="K119" s="1389">
        <f t="shared" si="13"/>
        <v>0</v>
      </c>
      <c r="L119" s="1388"/>
      <c r="M119" s="1389">
        <f t="shared" si="14"/>
        <v>0</v>
      </c>
      <c r="N119" s="1389">
        <f t="shared" si="15"/>
        <v>0</v>
      </c>
      <c r="O119" s="1048"/>
    </row>
    <row r="120" spans="1:15" ht="27.6" hidden="1" customHeight="1" x14ac:dyDescent="0.2">
      <c r="A120" s="2112" t="s">
        <v>1063</v>
      </c>
      <c r="B120" s="2113"/>
      <c r="C120" s="1387"/>
      <c r="D120" s="1387"/>
      <c r="E120" s="1387"/>
      <c r="F120" s="1387"/>
      <c r="G120" s="1389">
        <f t="shared" si="12"/>
        <v>0</v>
      </c>
      <c r="H120" s="1047"/>
      <c r="I120" s="1055"/>
      <c r="J120" s="1392"/>
      <c r="K120" s="1389">
        <f t="shared" si="13"/>
        <v>0</v>
      </c>
      <c r="L120" s="1388"/>
      <c r="M120" s="1389">
        <f t="shared" si="14"/>
        <v>0</v>
      </c>
      <c r="N120" s="1389">
        <f t="shared" si="15"/>
        <v>0</v>
      </c>
      <c r="O120" s="1048"/>
    </row>
    <row r="121" spans="1:15" ht="27.6" hidden="1" customHeight="1" x14ac:dyDescent="0.2">
      <c r="A121" s="2112" t="s">
        <v>1064</v>
      </c>
      <c r="B121" s="2113"/>
      <c r="C121" s="1387"/>
      <c r="D121" s="1387"/>
      <c r="E121" s="1387"/>
      <c r="F121" s="1387"/>
      <c r="G121" s="1389">
        <f t="shared" si="12"/>
        <v>0</v>
      </c>
      <c r="H121" s="1047"/>
      <c r="I121" s="1055"/>
      <c r="J121" s="1392"/>
      <c r="K121" s="1389">
        <f t="shared" si="13"/>
        <v>0</v>
      </c>
      <c r="L121" s="1388"/>
      <c r="M121" s="1389">
        <f t="shared" si="14"/>
        <v>0</v>
      </c>
      <c r="N121" s="1389">
        <f t="shared" si="15"/>
        <v>0</v>
      </c>
      <c r="O121" s="1048"/>
    </row>
    <row r="122" spans="1:15" ht="27.6" hidden="1" customHeight="1" x14ac:dyDescent="0.2">
      <c r="A122" s="2112" t="s">
        <v>1065</v>
      </c>
      <c r="B122" s="2113"/>
      <c r="C122" s="1387"/>
      <c r="D122" s="1387"/>
      <c r="E122" s="1387"/>
      <c r="F122" s="1387"/>
      <c r="G122" s="1389">
        <f t="shared" si="12"/>
        <v>0</v>
      </c>
      <c r="H122" s="1047"/>
      <c r="I122" s="1055"/>
      <c r="J122" s="1393"/>
      <c r="K122" s="1389">
        <f t="shared" si="13"/>
        <v>0</v>
      </c>
      <c r="L122" s="1388"/>
      <c r="M122" s="1389">
        <f t="shared" si="14"/>
        <v>0</v>
      </c>
      <c r="N122" s="1389">
        <f t="shared" si="15"/>
        <v>0</v>
      </c>
      <c r="O122" s="1048"/>
    </row>
    <row r="123" spans="1:15" ht="27.6" hidden="1" customHeight="1" x14ac:dyDescent="0.2">
      <c r="A123" s="2112" t="s">
        <v>1066</v>
      </c>
      <c r="B123" s="2113"/>
      <c r="C123" s="1387"/>
      <c r="D123" s="1387"/>
      <c r="E123" s="1387"/>
      <c r="F123" s="1387"/>
      <c r="G123" s="1389">
        <f t="shared" si="12"/>
        <v>0</v>
      </c>
      <c r="H123" s="1047"/>
      <c r="I123" s="1055"/>
      <c r="J123" s="1392"/>
      <c r="K123" s="1389">
        <f t="shared" si="13"/>
        <v>0</v>
      </c>
      <c r="L123" s="1388"/>
      <c r="M123" s="1389">
        <f t="shared" si="14"/>
        <v>0</v>
      </c>
      <c r="N123" s="1389">
        <f t="shared" si="15"/>
        <v>0</v>
      </c>
      <c r="O123" s="1048"/>
    </row>
    <row r="124" spans="1:15" ht="27.6" hidden="1" customHeight="1" x14ac:dyDescent="0.2">
      <c r="A124" s="2112" t="s">
        <v>1067</v>
      </c>
      <c r="B124" s="2113"/>
      <c r="C124" s="1387"/>
      <c r="D124" s="1387"/>
      <c r="E124" s="1387"/>
      <c r="F124" s="1387"/>
      <c r="G124" s="1389">
        <f t="shared" si="12"/>
        <v>0</v>
      </c>
      <c r="H124" s="1047"/>
      <c r="I124" s="1055"/>
      <c r="J124" s="1392"/>
      <c r="K124" s="1389">
        <f t="shared" si="13"/>
        <v>0</v>
      </c>
      <c r="L124" s="1388"/>
      <c r="M124" s="1389">
        <f t="shared" si="14"/>
        <v>0</v>
      </c>
      <c r="N124" s="1389">
        <f t="shared" si="15"/>
        <v>0</v>
      </c>
      <c r="O124" s="1048"/>
    </row>
    <row r="125" spans="1:15" ht="27.6" hidden="1" customHeight="1" x14ac:dyDescent="0.2">
      <c r="A125" s="2112" t="s">
        <v>1068</v>
      </c>
      <c r="B125" s="2113"/>
      <c r="C125" s="1387"/>
      <c r="D125" s="1387"/>
      <c r="E125" s="1387"/>
      <c r="F125" s="1387"/>
      <c r="G125" s="1389">
        <f t="shared" si="12"/>
        <v>0</v>
      </c>
      <c r="H125" s="1047"/>
      <c r="I125" s="1055"/>
      <c r="J125" s="1392"/>
      <c r="K125" s="1389">
        <f t="shared" si="13"/>
        <v>0</v>
      </c>
      <c r="L125" s="1388"/>
      <c r="M125" s="1389">
        <f t="shared" si="14"/>
        <v>0</v>
      </c>
      <c r="N125" s="1389">
        <f t="shared" si="15"/>
        <v>0</v>
      </c>
      <c r="O125" s="1048"/>
    </row>
    <row r="126" spans="1:15" ht="27.6" hidden="1" customHeight="1" x14ac:dyDescent="0.2">
      <c r="A126" s="2112" t="s">
        <v>1028</v>
      </c>
      <c r="B126" s="2113"/>
      <c r="C126" s="1387"/>
      <c r="D126" s="1387"/>
      <c r="E126" s="1387"/>
      <c r="F126" s="1387"/>
      <c r="G126" s="1389">
        <f t="shared" si="12"/>
        <v>0</v>
      </c>
      <c r="H126" s="1047"/>
      <c r="I126" s="1055"/>
      <c r="J126" s="1392"/>
      <c r="K126" s="1389">
        <f t="shared" si="13"/>
        <v>0</v>
      </c>
      <c r="L126" s="1388"/>
      <c r="M126" s="1389">
        <f t="shared" si="14"/>
        <v>0</v>
      </c>
      <c r="N126" s="1389">
        <f t="shared" si="15"/>
        <v>0</v>
      </c>
      <c r="O126" s="1048"/>
    </row>
    <row r="127" spans="1:15" ht="27.6" hidden="1" customHeight="1" x14ac:dyDescent="0.2">
      <c r="A127" s="2112" t="s">
        <v>1069</v>
      </c>
      <c r="B127" s="2113"/>
      <c r="C127" s="1387"/>
      <c r="D127" s="1387"/>
      <c r="E127" s="1387"/>
      <c r="F127" s="1387"/>
      <c r="G127" s="1389">
        <f t="shared" si="12"/>
        <v>0</v>
      </c>
      <c r="H127" s="1047"/>
      <c r="I127" s="1055"/>
      <c r="J127" s="1392"/>
      <c r="K127" s="1389">
        <f t="shared" si="13"/>
        <v>0</v>
      </c>
      <c r="L127" s="1388"/>
      <c r="M127" s="1389">
        <f t="shared" si="14"/>
        <v>0</v>
      </c>
      <c r="N127" s="1389">
        <f t="shared" si="15"/>
        <v>0</v>
      </c>
      <c r="O127" s="1048"/>
    </row>
    <row r="128" spans="1:15" ht="27.6" hidden="1" customHeight="1" x14ac:dyDescent="0.2">
      <c r="A128" s="2112" t="s">
        <v>1070</v>
      </c>
      <c r="B128" s="2113"/>
      <c r="C128" s="1387"/>
      <c r="D128" s="1387"/>
      <c r="E128" s="1387"/>
      <c r="F128" s="1387"/>
      <c r="G128" s="1389">
        <f t="shared" si="12"/>
        <v>0</v>
      </c>
      <c r="H128" s="1047"/>
      <c r="I128" s="1055"/>
      <c r="J128" s="1393"/>
      <c r="K128" s="1389">
        <f t="shared" si="13"/>
        <v>0</v>
      </c>
      <c r="L128" s="1388"/>
      <c r="M128" s="1389">
        <f t="shared" si="14"/>
        <v>0</v>
      </c>
      <c r="N128" s="1389">
        <f t="shared" si="15"/>
        <v>0</v>
      </c>
      <c r="O128" s="1048"/>
    </row>
    <row r="129" spans="1:15" ht="27.6" hidden="1" customHeight="1" x14ac:dyDescent="0.2">
      <c r="A129" s="2112" t="s">
        <v>1071</v>
      </c>
      <c r="B129" s="2113"/>
      <c r="C129" s="1387"/>
      <c r="D129" s="1387"/>
      <c r="E129" s="1387"/>
      <c r="F129" s="1387"/>
      <c r="G129" s="1389">
        <f t="shared" si="12"/>
        <v>0</v>
      </c>
      <c r="H129" s="1047"/>
      <c r="I129" s="1055"/>
      <c r="J129" s="1392"/>
      <c r="K129" s="1389">
        <f t="shared" si="13"/>
        <v>0</v>
      </c>
      <c r="L129" s="1388"/>
      <c r="M129" s="1389">
        <f t="shared" si="14"/>
        <v>0</v>
      </c>
      <c r="N129" s="1389">
        <f t="shared" si="15"/>
        <v>0</v>
      </c>
      <c r="O129" s="1048"/>
    </row>
    <row r="130" spans="1:15" ht="27.6" hidden="1" customHeight="1" x14ac:dyDescent="0.2">
      <c r="A130" s="2112" t="s">
        <v>1072</v>
      </c>
      <c r="B130" s="2113"/>
      <c r="C130" s="1387"/>
      <c r="D130" s="1387"/>
      <c r="E130" s="1387"/>
      <c r="F130" s="1387"/>
      <c r="G130" s="1389">
        <f t="shared" si="12"/>
        <v>0</v>
      </c>
      <c r="H130" s="1047"/>
      <c r="I130" s="1055"/>
      <c r="J130" s="1392"/>
      <c r="K130" s="1389">
        <f t="shared" si="13"/>
        <v>0</v>
      </c>
      <c r="L130" s="1388"/>
      <c r="M130" s="1389">
        <f t="shared" si="14"/>
        <v>0</v>
      </c>
      <c r="N130" s="1389">
        <f t="shared" si="15"/>
        <v>0</v>
      </c>
      <c r="O130" s="1048"/>
    </row>
    <row r="131" spans="1:15" ht="27.6" hidden="1" customHeight="1" x14ac:dyDescent="0.2">
      <c r="A131" s="2112" t="s">
        <v>1248</v>
      </c>
      <c r="B131" s="2113"/>
      <c r="C131" s="1387"/>
      <c r="D131" s="1387"/>
      <c r="E131" s="1387"/>
      <c r="F131" s="1387"/>
      <c r="G131" s="1389">
        <f t="shared" si="12"/>
        <v>0</v>
      </c>
      <c r="H131" s="1047"/>
      <c r="I131" s="1055"/>
      <c r="J131" s="1392"/>
      <c r="K131" s="1389">
        <f t="shared" si="13"/>
        <v>0</v>
      </c>
      <c r="L131" s="1388"/>
      <c r="M131" s="1389">
        <f t="shared" si="14"/>
        <v>0</v>
      </c>
      <c r="N131" s="1389">
        <f t="shared" si="15"/>
        <v>0</v>
      </c>
      <c r="O131" s="1048"/>
    </row>
    <row r="132" spans="1:15" ht="27.6" hidden="1" customHeight="1" x14ac:dyDescent="0.2">
      <c r="A132" s="2112" t="s">
        <v>1336</v>
      </c>
      <c r="B132" s="2113"/>
      <c r="C132" s="1387"/>
      <c r="D132" s="1387"/>
      <c r="E132" s="1387"/>
      <c r="F132" s="1387"/>
      <c r="G132" s="1389">
        <f t="shared" si="12"/>
        <v>0</v>
      </c>
      <c r="H132" s="1047"/>
      <c r="I132" s="1055"/>
      <c r="J132" s="1392"/>
      <c r="K132" s="1389">
        <f t="shared" si="13"/>
        <v>0</v>
      </c>
      <c r="L132" s="1388"/>
      <c r="M132" s="1389">
        <f t="shared" si="14"/>
        <v>0</v>
      </c>
      <c r="N132" s="1389">
        <f t="shared" si="15"/>
        <v>0</v>
      </c>
      <c r="O132" s="1048"/>
    </row>
    <row r="133" spans="1:15" ht="27.6" hidden="1" customHeight="1" x14ac:dyDescent="0.2">
      <c r="A133" s="2112" t="s">
        <v>1337</v>
      </c>
      <c r="B133" s="2113"/>
      <c r="C133" s="1387"/>
      <c r="D133" s="1387"/>
      <c r="E133" s="1387"/>
      <c r="F133" s="1387"/>
      <c r="G133" s="1389">
        <f t="shared" si="12"/>
        <v>0</v>
      </c>
      <c r="H133" s="1047"/>
      <c r="I133" s="1055"/>
      <c r="J133" s="1392"/>
      <c r="K133" s="1389">
        <f t="shared" si="13"/>
        <v>0</v>
      </c>
      <c r="L133" s="1388"/>
      <c r="M133" s="1389">
        <f t="shared" si="14"/>
        <v>0</v>
      </c>
      <c r="N133" s="1389">
        <f t="shared" si="15"/>
        <v>0</v>
      </c>
      <c r="O133" s="1048"/>
    </row>
    <row r="134" spans="1:15" ht="27.6" hidden="1" customHeight="1" x14ac:dyDescent="0.2">
      <c r="A134" s="2112" t="s">
        <v>1338</v>
      </c>
      <c r="B134" s="2113"/>
      <c r="C134" s="1387"/>
      <c r="D134" s="1387"/>
      <c r="E134" s="1387"/>
      <c r="F134" s="1387"/>
      <c r="G134" s="1389">
        <f t="shared" si="12"/>
        <v>0</v>
      </c>
      <c r="H134" s="1047"/>
      <c r="I134" s="1055"/>
      <c r="J134" s="1393"/>
      <c r="K134" s="1389">
        <f t="shared" si="13"/>
        <v>0</v>
      </c>
      <c r="L134" s="1388"/>
      <c r="M134" s="1389">
        <f t="shared" si="14"/>
        <v>0</v>
      </c>
      <c r="N134" s="1389">
        <f t="shared" si="15"/>
        <v>0</v>
      </c>
      <c r="O134" s="1048"/>
    </row>
    <row r="135" spans="1:15" ht="27.6" hidden="1" customHeight="1" x14ac:dyDescent="0.2">
      <c r="A135" s="2112" t="s">
        <v>1339</v>
      </c>
      <c r="B135" s="2113"/>
      <c r="C135" s="1387"/>
      <c r="D135" s="1387"/>
      <c r="E135" s="1387"/>
      <c r="F135" s="1387"/>
      <c r="G135" s="1389">
        <f t="shared" si="12"/>
        <v>0</v>
      </c>
      <c r="H135" s="1047"/>
      <c r="I135" s="1055"/>
      <c r="J135" s="1392"/>
      <c r="K135" s="1389">
        <f t="shared" si="13"/>
        <v>0</v>
      </c>
      <c r="L135" s="1388"/>
      <c r="M135" s="1389">
        <f t="shared" si="14"/>
        <v>0</v>
      </c>
      <c r="N135" s="1389">
        <f t="shared" si="15"/>
        <v>0</v>
      </c>
      <c r="O135" s="1048"/>
    </row>
    <row r="136" spans="1:15" ht="27.6" hidden="1" customHeight="1" x14ac:dyDescent="0.2">
      <c r="A136" s="2112" t="s">
        <v>1340</v>
      </c>
      <c r="B136" s="2113"/>
      <c r="C136" s="1387"/>
      <c r="D136" s="1387"/>
      <c r="E136" s="1387"/>
      <c r="F136" s="1387"/>
      <c r="G136" s="1389">
        <f t="shared" si="12"/>
        <v>0</v>
      </c>
      <c r="H136" s="1047"/>
      <c r="I136" s="1055"/>
      <c r="J136" s="1392"/>
      <c r="K136" s="1389">
        <f t="shared" si="13"/>
        <v>0</v>
      </c>
      <c r="L136" s="1388"/>
      <c r="M136" s="1389">
        <f t="shared" si="14"/>
        <v>0</v>
      </c>
      <c r="N136" s="1389">
        <f t="shared" si="15"/>
        <v>0</v>
      </c>
      <c r="O136" s="1048"/>
    </row>
    <row r="137" spans="1:15" ht="27.6" hidden="1" customHeight="1" x14ac:dyDescent="0.2">
      <c r="A137" s="2112" t="s">
        <v>1341</v>
      </c>
      <c r="B137" s="2113"/>
      <c r="C137" s="1387"/>
      <c r="D137" s="1387"/>
      <c r="E137" s="1387"/>
      <c r="F137" s="1387"/>
      <c r="G137" s="1389">
        <f t="shared" si="12"/>
        <v>0</v>
      </c>
      <c r="H137" s="1047"/>
      <c r="I137" s="1055"/>
      <c r="J137" s="1392"/>
      <c r="K137" s="1389">
        <f t="shared" si="13"/>
        <v>0</v>
      </c>
      <c r="L137" s="1388"/>
      <c r="M137" s="1389">
        <f t="shared" si="14"/>
        <v>0</v>
      </c>
      <c r="N137" s="1389">
        <f t="shared" si="15"/>
        <v>0</v>
      </c>
      <c r="O137" s="1048"/>
    </row>
    <row r="138" spans="1:15" ht="27.6" hidden="1" customHeight="1" x14ac:dyDescent="0.2">
      <c r="A138" s="2112" t="s">
        <v>1342</v>
      </c>
      <c r="B138" s="2113"/>
      <c r="C138" s="1387"/>
      <c r="D138" s="1387"/>
      <c r="E138" s="1387"/>
      <c r="F138" s="1387"/>
      <c r="G138" s="1389">
        <f t="shared" si="12"/>
        <v>0</v>
      </c>
      <c r="H138" s="1047"/>
      <c r="I138" s="1055"/>
      <c r="J138" s="1392"/>
      <c r="K138" s="1389">
        <f t="shared" si="13"/>
        <v>0</v>
      </c>
      <c r="L138" s="1388"/>
      <c r="M138" s="1389">
        <f t="shared" si="14"/>
        <v>0</v>
      </c>
      <c r="N138" s="1389">
        <f t="shared" si="15"/>
        <v>0</v>
      </c>
      <c r="O138" s="1048"/>
    </row>
    <row r="139" spans="1:15" ht="27.6" hidden="1" customHeight="1" x14ac:dyDescent="0.2">
      <c r="A139" s="2112" t="s">
        <v>1343</v>
      </c>
      <c r="B139" s="2113"/>
      <c r="C139" s="1387"/>
      <c r="D139" s="1387"/>
      <c r="E139" s="1387"/>
      <c r="F139" s="1387"/>
      <c r="G139" s="1389">
        <f t="shared" si="12"/>
        <v>0</v>
      </c>
      <c r="H139" s="1047"/>
      <c r="I139" s="1055"/>
      <c r="J139" s="1392"/>
      <c r="K139" s="1389">
        <f t="shared" si="13"/>
        <v>0</v>
      </c>
      <c r="L139" s="1388"/>
      <c r="M139" s="1389">
        <f t="shared" si="14"/>
        <v>0</v>
      </c>
      <c r="N139" s="1389">
        <f t="shared" si="15"/>
        <v>0</v>
      </c>
      <c r="O139" s="1048"/>
    </row>
    <row r="140" spans="1:15" ht="27.6" hidden="1" customHeight="1" x14ac:dyDescent="0.2">
      <c r="A140" s="2112" t="s">
        <v>1344</v>
      </c>
      <c r="B140" s="2113"/>
      <c r="C140" s="1387"/>
      <c r="D140" s="1387"/>
      <c r="E140" s="1387"/>
      <c r="F140" s="1387"/>
      <c r="G140" s="1389">
        <f t="shared" si="12"/>
        <v>0</v>
      </c>
      <c r="H140" s="1047"/>
      <c r="I140" s="1055"/>
      <c r="J140" s="1393"/>
      <c r="K140" s="1389">
        <f t="shared" si="13"/>
        <v>0</v>
      </c>
      <c r="L140" s="1388"/>
      <c r="M140" s="1389">
        <f t="shared" si="14"/>
        <v>0</v>
      </c>
      <c r="N140" s="1389">
        <f t="shared" si="15"/>
        <v>0</v>
      </c>
      <c r="O140" s="1048"/>
    </row>
    <row r="141" spans="1:15" ht="27.6" hidden="1" customHeight="1" x14ac:dyDescent="0.2">
      <c r="A141" s="2112" t="s">
        <v>1345</v>
      </c>
      <c r="B141" s="2113"/>
      <c r="C141" s="1387"/>
      <c r="D141" s="1387"/>
      <c r="E141" s="1387"/>
      <c r="F141" s="1387"/>
      <c r="G141" s="1389">
        <f t="shared" si="12"/>
        <v>0</v>
      </c>
      <c r="H141" s="1047"/>
      <c r="I141" s="1055"/>
      <c r="J141" s="1392"/>
      <c r="K141" s="1389">
        <f t="shared" si="13"/>
        <v>0</v>
      </c>
      <c r="L141" s="1388"/>
      <c r="M141" s="1389">
        <f t="shared" si="14"/>
        <v>0</v>
      </c>
      <c r="N141" s="1389">
        <f t="shared" si="15"/>
        <v>0</v>
      </c>
      <c r="O141" s="1048"/>
    </row>
    <row r="142" spans="1:15" ht="27.6" hidden="1" customHeight="1" x14ac:dyDescent="0.2">
      <c r="A142" s="2112" t="s">
        <v>1346</v>
      </c>
      <c r="B142" s="2113"/>
      <c r="C142" s="1387"/>
      <c r="D142" s="1387"/>
      <c r="E142" s="1387"/>
      <c r="F142" s="1387"/>
      <c r="G142" s="1389">
        <f t="shared" si="12"/>
        <v>0</v>
      </c>
      <c r="H142" s="1047"/>
      <c r="I142" s="1055"/>
      <c r="J142" s="1392"/>
      <c r="K142" s="1389">
        <f t="shared" si="13"/>
        <v>0</v>
      </c>
      <c r="L142" s="1388"/>
      <c r="M142" s="1389">
        <f t="shared" si="14"/>
        <v>0</v>
      </c>
      <c r="N142" s="1389">
        <f t="shared" si="15"/>
        <v>0</v>
      </c>
      <c r="O142" s="1048"/>
    </row>
    <row r="143" spans="1:15" ht="27.6" hidden="1" customHeight="1" x14ac:dyDescent="0.2">
      <c r="A143" s="2112" t="s">
        <v>1347</v>
      </c>
      <c r="B143" s="2113"/>
      <c r="C143" s="1387"/>
      <c r="D143" s="1387"/>
      <c r="E143" s="1387"/>
      <c r="F143" s="1387"/>
      <c r="G143" s="1389">
        <f t="shared" si="12"/>
        <v>0</v>
      </c>
      <c r="H143" s="1047"/>
      <c r="I143" s="1055"/>
      <c r="J143" s="1392"/>
      <c r="K143" s="1389">
        <f t="shared" si="13"/>
        <v>0</v>
      </c>
      <c r="L143" s="1388"/>
      <c r="M143" s="1389">
        <f t="shared" si="14"/>
        <v>0</v>
      </c>
      <c r="N143" s="1389">
        <f t="shared" si="15"/>
        <v>0</v>
      </c>
      <c r="O143" s="1048"/>
    </row>
    <row r="144" spans="1:15" ht="27.6" hidden="1" customHeight="1" x14ac:dyDescent="0.2">
      <c r="A144" s="2112" t="s">
        <v>1348</v>
      </c>
      <c r="B144" s="2113"/>
      <c r="C144" s="1387"/>
      <c r="D144" s="1387"/>
      <c r="E144" s="1387"/>
      <c r="F144" s="1387"/>
      <c r="G144" s="1389">
        <f t="shared" si="12"/>
        <v>0</v>
      </c>
      <c r="H144" s="1047"/>
      <c r="I144" s="1055"/>
      <c r="J144" s="1392"/>
      <c r="K144" s="1389">
        <f t="shared" si="13"/>
        <v>0</v>
      </c>
      <c r="L144" s="1388"/>
      <c r="M144" s="1389">
        <f t="shared" si="14"/>
        <v>0</v>
      </c>
      <c r="N144" s="1389">
        <f t="shared" si="15"/>
        <v>0</v>
      </c>
      <c r="O144" s="1048"/>
    </row>
    <row r="145" spans="1:15" ht="27.6" hidden="1" customHeight="1" x14ac:dyDescent="0.2">
      <c r="A145" s="2112" t="s">
        <v>1349</v>
      </c>
      <c r="B145" s="2113"/>
      <c r="C145" s="1387"/>
      <c r="D145" s="1387"/>
      <c r="E145" s="1387"/>
      <c r="F145" s="1387"/>
      <c r="G145" s="1389">
        <f t="shared" si="12"/>
        <v>0</v>
      </c>
      <c r="H145" s="1047"/>
      <c r="I145" s="1055"/>
      <c r="J145" s="1392"/>
      <c r="K145" s="1389">
        <f t="shared" si="13"/>
        <v>0</v>
      </c>
      <c r="L145" s="1388"/>
      <c r="M145" s="1389">
        <f t="shared" si="14"/>
        <v>0</v>
      </c>
      <c r="N145" s="1389">
        <f t="shared" si="15"/>
        <v>0</v>
      </c>
      <c r="O145" s="1048"/>
    </row>
    <row r="146" spans="1:15" ht="27.6" hidden="1" customHeight="1" x14ac:dyDescent="0.2">
      <c r="A146" s="2112" t="s">
        <v>1350</v>
      </c>
      <c r="B146" s="2113"/>
      <c r="C146" s="1387"/>
      <c r="D146" s="1387"/>
      <c r="E146" s="1387"/>
      <c r="F146" s="1387"/>
      <c r="G146" s="1389">
        <f t="shared" si="12"/>
        <v>0</v>
      </c>
      <c r="H146" s="1047"/>
      <c r="I146" s="1055"/>
      <c r="J146" s="1393"/>
      <c r="K146" s="1389">
        <f t="shared" si="13"/>
        <v>0</v>
      </c>
      <c r="L146" s="1388"/>
      <c r="M146" s="1389">
        <f t="shared" si="14"/>
        <v>0</v>
      </c>
      <c r="N146" s="1389">
        <f t="shared" si="15"/>
        <v>0</v>
      </c>
      <c r="O146" s="1048"/>
    </row>
    <row r="147" spans="1:15" ht="27.6" hidden="1" customHeight="1" x14ac:dyDescent="0.2">
      <c r="A147" s="2112" t="s">
        <v>1351</v>
      </c>
      <c r="B147" s="2113"/>
      <c r="C147" s="1387"/>
      <c r="D147" s="1387"/>
      <c r="E147" s="1387"/>
      <c r="F147" s="1387"/>
      <c r="G147" s="1389">
        <f t="shared" si="12"/>
        <v>0</v>
      </c>
      <c r="H147" s="1047"/>
      <c r="I147" s="1055"/>
      <c r="J147" s="1392"/>
      <c r="K147" s="1389">
        <f t="shared" si="13"/>
        <v>0</v>
      </c>
      <c r="L147" s="1388"/>
      <c r="M147" s="1389">
        <f t="shared" si="14"/>
        <v>0</v>
      </c>
      <c r="N147" s="1389">
        <f t="shared" si="15"/>
        <v>0</v>
      </c>
      <c r="O147" s="1048"/>
    </row>
    <row r="148" spans="1:15" ht="27.6" hidden="1" customHeight="1" x14ac:dyDescent="0.2">
      <c r="A148" s="2112" t="s">
        <v>1352</v>
      </c>
      <c r="B148" s="2113"/>
      <c r="C148" s="1387"/>
      <c r="D148" s="1387"/>
      <c r="E148" s="1387"/>
      <c r="F148" s="1387"/>
      <c r="G148" s="1389">
        <f t="shared" si="12"/>
        <v>0</v>
      </c>
      <c r="H148" s="1047"/>
      <c r="I148" s="1055"/>
      <c r="J148" s="1392"/>
      <c r="K148" s="1389">
        <f t="shared" si="13"/>
        <v>0</v>
      </c>
      <c r="L148" s="1388"/>
      <c r="M148" s="1389">
        <f t="shared" si="14"/>
        <v>0</v>
      </c>
      <c r="N148" s="1389">
        <f t="shared" si="15"/>
        <v>0</v>
      </c>
      <c r="O148" s="1048"/>
    </row>
    <row r="149" spans="1:15" ht="27.6" hidden="1" customHeight="1" x14ac:dyDescent="0.2">
      <c r="A149" s="2112" t="s">
        <v>1353</v>
      </c>
      <c r="B149" s="2113"/>
      <c r="C149" s="1387"/>
      <c r="D149" s="1387"/>
      <c r="E149" s="1387"/>
      <c r="F149" s="1387"/>
      <c r="G149" s="1389">
        <f t="shared" si="12"/>
        <v>0</v>
      </c>
      <c r="H149" s="1047"/>
      <c r="I149" s="1055"/>
      <c r="J149" s="1392"/>
      <c r="K149" s="1389">
        <f t="shared" si="13"/>
        <v>0</v>
      </c>
      <c r="L149" s="1388"/>
      <c r="M149" s="1389">
        <f t="shared" si="14"/>
        <v>0</v>
      </c>
      <c r="N149" s="1389">
        <f t="shared" si="15"/>
        <v>0</v>
      </c>
      <c r="O149" s="1048"/>
    </row>
    <row r="150" spans="1:15" ht="27.6" hidden="1" customHeight="1" x14ac:dyDescent="0.2">
      <c r="A150" s="2112" t="s">
        <v>1354</v>
      </c>
      <c r="B150" s="2113"/>
      <c r="C150" s="1387"/>
      <c r="D150" s="1387"/>
      <c r="E150" s="1387"/>
      <c r="F150" s="1387"/>
      <c r="G150" s="1389">
        <f t="shared" si="12"/>
        <v>0</v>
      </c>
      <c r="H150" s="1047"/>
      <c r="I150" s="1055"/>
      <c r="J150" s="1392"/>
      <c r="K150" s="1389">
        <f t="shared" si="13"/>
        <v>0</v>
      </c>
      <c r="L150" s="1388"/>
      <c r="M150" s="1389">
        <f t="shared" si="14"/>
        <v>0</v>
      </c>
      <c r="N150" s="1389">
        <f t="shared" si="15"/>
        <v>0</v>
      </c>
      <c r="O150" s="1048"/>
    </row>
    <row r="151" spans="1:15" ht="27.6" hidden="1" customHeight="1" x14ac:dyDescent="0.2">
      <c r="A151" s="2112" t="s">
        <v>1355</v>
      </c>
      <c r="B151" s="2113"/>
      <c r="C151" s="1387"/>
      <c r="D151" s="1387"/>
      <c r="E151" s="1387"/>
      <c r="F151" s="1387"/>
      <c r="G151" s="1389">
        <f t="shared" si="12"/>
        <v>0</v>
      </c>
      <c r="H151" s="1047"/>
      <c r="I151" s="1055"/>
      <c r="J151" s="1392"/>
      <c r="K151" s="1389">
        <f t="shared" si="13"/>
        <v>0</v>
      </c>
      <c r="L151" s="1388"/>
      <c r="M151" s="1389">
        <f t="shared" si="14"/>
        <v>0</v>
      </c>
      <c r="N151" s="1389">
        <f t="shared" si="15"/>
        <v>0</v>
      </c>
      <c r="O151" s="1048"/>
    </row>
    <row r="152" spans="1:15" ht="27.6" hidden="1" customHeight="1" x14ac:dyDescent="0.2">
      <c r="A152" s="2112" t="s">
        <v>1356</v>
      </c>
      <c r="B152" s="2113"/>
      <c r="C152" s="1387"/>
      <c r="D152" s="1387"/>
      <c r="E152" s="1387"/>
      <c r="F152" s="1387"/>
      <c r="G152" s="1389">
        <f t="shared" si="12"/>
        <v>0</v>
      </c>
      <c r="H152" s="1047"/>
      <c r="I152" s="1055"/>
      <c r="J152" s="1393"/>
      <c r="K152" s="1389">
        <f t="shared" si="13"/>
        <v>0</v>
      </c>
      <c r="L152" s="1388"/>
      <c r="M152" s="1389">
        <f t="shared" si="14"/>
        <v>0</v>
      </c>
      <c r="N152" s="1389">
        <f t="shared" si="15"/>
        <v>0</v>
      </c>
      <c r="O152" s="1048"/>
    </row>
    <row r="153" spans="1:15" ht="27.6" hidden="1" customHeight="1" x14ac:dyDescent="0.2">
      <c r="A153" s="2112" t="s">
        <v>1357</v>
      </c>
      <c r="B153" s="2113"/>
      <c r="C153" s="1387"/>
      <c r="D153" s="1387"/>
      <c r="E153" s="1387"/>
      <c r="F153" s="1387"/>
      <c r="G153" s="1389">
        <f t="shared" si="12"/>
        <v>0</v>
      </c>
      <c r="H153" s="1047"/>
      <c r="I153" s="1055"/>
      <c r="J153" s="1392"/>
      <c r="K153" s="1389">
        <f t="shared" si="13"/>
        <v>0</v>
      </c>
      <c r="L153" s="1388"/>
      <c r="M153" s="1389">
        <f t="shared" si="14"/>
        <v>0</v>
      </c>
      <c r="N153" s="1389">
        <f t="shared" si="15"/>
        <v>0</v>
      </c>
      <c r="O153" s="1048"/>
    </row>
    <row r="154" spans="1:15" ht="27.6" hidden="1" customHeight="1" x14ac:dyDescent="0.2">
      <c r="A154" s="2112" t="s">
        <v>1358</v>
      </c>
      <c r="B154" s="2113"/>
      <c r="C154" s="1387"/>
      <c r="D154" s="1387"/>
      <c r="E154" s="1387"/>
      <c r="F154" s="1387"/>
      <c r="G154" s="1389">
        <f t="shared" si="12"/>
        <v>0</v>
      </c>
      <c r="H154" s="1047"/>
      <c r="I154" s="1055"/>
      <c r="J154" s="1392"/>
      <c r="K154" s="1389">
        <f t="shared" si="13"/>
        <v>0</v>
      </c>
      <c r="L154" s="1388"/>
      <c r="M154" s="1389">
        <f t="shared" si="14"/>
        <v>0</v>
      </c>
      <c r="N154" s="1389">
        <f t="shared" si="15"/>
        <v>0</v>
      </c>
      <c r="O154" s="1048"/>
    </row>
    <row r="155" spans="1:15" ht="27.6" hidden="1" customHeight="1" x14ac:dyDescent="0.2">
      <c r="A155" s="2112" t="s">
        <v>1359</v>
      </c>
      <c r="B155" s="2113"/>
      <c r="C155" s="1387"/>
      <c r="D155" s="1387"/>
      <c r="E155" s="1387"/>
      <c r="F155" s="1387"/>
      <c r="G155" s="1389">
        <f t="shared" si="12"/>
        <v>0</v>
      </c>
      <c r="H155" s="1047"/>
      <c r="I155" s="1055"/>
      <c r="J155" s="1392"/>
      <c r="K155" s="1389">
        <f t="shared" si="13"/>
        <v>0</v>
      </c>
      <c r="L155" s="1388"/>
      <c r="M155" s="1389">
        <f t="shared" si="14"/>
        <v>0</v>
      </c>
      <c r="N155" s="1389">
        <f t="shared" si="15"/>
        <v>0</v>
      </c>
      <c r="O155" s="1048"/>
    </row>
    <row r="156" spans="1:15" ht="27.6" hidden="1" customHeight="1" x14ac:dyDescent="0.2">
      <c r="A156" s="2112" t="s">
        <v>1360</v>
      </c>
      <c r="B156" s="2113"/>
      <c r="C156" s="1387"/>
      <c r="D156" s="1387"/>
      <c r="E156" s="1387"/>
      <c r="F156" s="1387"/>
      <c r="G156" s="1389">
        <f t="shared" si="12"/>
        <v>0</v>
      </c>
      <c r="H156" s="1047"/>
      <c r="I156" s="1055"/>
      <c r="J156" s="1392"/>
      <c r="K156" s="1389">
        <f t="shared" si="13"/>
        <v>0</v>
      </c>
      <c r="L156" s="1388"/>
      <c r="M156" s="1389">
        <f t="shared" si="14"/>
        <v>0</v>
      </c>
      <c r="N156" s="1389">
        <f t="shared" si="15"/>
        <v>0</v>
      </c>
      <c r="O156" s="1048"/>
    </row>
    <row r="157" spans="1:15" ht="27.6" hidden="1" customHeight="1" x14ac:dyDescent="0.2">
      <c r="A157" s="2112" t="s">
        <v>1361</v>
      </c>
      <c r="B157" s="2113"/>
      <c r="C157" s="1387"/>
      <c r="D157" s="1387"/>
      <c r="E157" s="1387"/>
      <c r="F157" s="1387"/>
      <c r="G157" s="1389">
        <f t="shared" ref="G157:G185" si="16">IFERROR(D157+F157,"")</f>
        <v>0</v>
      </c>
      <c r="H157" s="1047"/>
      <c r="I157" s="1055"/>
      <c r="J157" s="1392"/>
      <c r="K157" s="1389">
        <f t="shared" ref="K157:K185" si="17">D157+J157</f>
        <v>0</v>
      </c>
      <c r="L157" s="1388"/>
      <c r="M157" s="1389">
        <f t="shared" ref="M157:M185" si="18">F157+L157</f>
        <v>0</v>
      </c>
      <c r="N157" s="1389">
        <f t="shared" ref="N157:N185" si="19">IFERROR(K157+M157,"")</f>
        <v>0</v>
      </c>
      <c r="O157" s="1048"/>
    </row>
    <row r="158" spans="1:15" ht="27.6" hidden="1" customHeight="1" x14ac:dyDescent="0.2">
      <c r="A158" s="2112" t="s">
        <v>1362</v>
      </c>
      <c r="B158" s="2113"/>
      <c r="C158" s="1387"/>
      <c r="D158" s="1387"/>
      <c r="E158" s="1387"/>
      <c r="F158" s="1387"/>
      <c r="G158" s="1389">
        <f t="shared" si="16"/>
        <v>0</v>
      </c>
      <c r="H158" s="1047"/>
      <c r="I158" s="1055"/>
      <c r="J158" s="1393"/>
      <c r="K158" s="1389">
        <f t="shared" si="17"/>
        <v>0</v>
      </c>
      <c r="L158" s="1388"/>
      <c r="M158" s="1389">
        <f t="shared" si="18"/>
        <v>0</v>
      </c>
      <c r="N158" s="1389">
        <f t="shared" si="19"/>
        <v>0</v>
      </c>
      <c r="O158" s="1048"/>
    </row>
    <row r="159" spans="1:15" ht="27.6" hidden="1" customHeight="1" x14ac:dyDescent="0.2">
      <c r="A159" s="2112" t="s">
        <v>1363</v>
      </c>
      <c r="B159" s="2113"/>
      <c r="C159" s="1387"/>
      <c r="D159" s="1387"/>
      <c r="E159" s="1387"/>
      <c r="F159" s="1387"/>
      <c r="G159" s="1389">
        <f t="shared" si="16"/>
        <v>0</v>
      </c>
      <c r="H159" s="1047"/>
      <c r="I159" s="1055"/>
      <c r="J159" s="1392"/>
      <c r="K159" s="1389">
        <f t="shared" si="17"/>
        <v>0</v>
      </c>
      <c r="L159" s="1388"/>
      <c r="M159" s="1389">
        <f t="shared" si="18"/>
        <v>0</v>
      </c>
      <c r="N159" s="1389">
        <f t="shared" si="19"/>
        <v>0</v>
      </c>
      <c r="O159" s="1048"/>
    </row>
    <row r="160" spans="1:15" ht="27.6" hidden="1" customHeight="1" x14ac:dyDescent="0.2">
      <c r="A160" s="2112" t="s">
        <v>1364</v>
      </c>
      <c r="B160" s="2113"/>
      <c r="C160" s="1387"/>
      <c r="D160" s="1387"/>
      <c r="E160" s="1387"/>
      <c r="F160" s="1387"/>
      <c r="G160" s="1389">
        <f t="shared" si="16"/>
        <v>0</v>
      </c>
      <c r="H160" s="1047"/>
      <c r="I160" s="1055"/>
      <c r="J160" s="1392"/>
      <c r="K160" s="1389">
        <f t="shared" si="17"/>
        <v>0</v>
      </c>
      <c r="L160" s="1388"/>
      <c r="M160" s="1389">
        <f t="shared" si="18"/>
        <v>0</v>
      </c>
      <c r="N160" s="1389">
        <f t="shared" si="19"/>
        <v>0</v>
      </c>
      <c r="O160" s="1048"/>
    </row>
    <row r="161" spans="1:15" ht="27.6" hidden="1" customHeight="1" x14ac:dyDescent="0.2">
      <c r="A161" s="2112" t="s">
        <v>1365</v>
      </c>
      <c r="B161" s="2113"/>
      <c r="C161" s="1387"/>
      <c r="D161" s="1387"/>
      <c r="E161" s="1387"/>
      <c r="F161" s="1387"/>
      <c r="G161" s="1389">
        <f t="shared" si="16"/>
        <v>0</v>
      </c>
      <c r="H161" s="1047"/>
      <c r="I161" s="1055"/>
      <c r="J161" s="1392"/>
      <c r="K161" s="1389">
        <f t="shared" si="17"/>
        <v>0</v>
      </c>
      <c r="L161" s="1388"/>
      <c r="M161" s="1389">
        <f t="shared" si="18"/>
        <v>0</v>
      </c>
      <c r="N161" s="1389">
        <f t="shared" si="19"/>
        <v>0</v>
      </c>
      <c r="O161" s="1048"/>
    </row>
    <row r="162" spans="1:15" ht="27.6" hidden="1" customHeight="1" x14ac:dyDescent="0.2">
      <c r="A162" s="2112" t="s">
        <v>1366</v>
      </c>
      <c r="B162" s="2113"/>
      <c r="C162" s="1387"/>
      <c r="D162" s="1387"/>
      <c r="E162" s="1387"/>
      <c r="F162" s="1387"/>
      <c r="G162" s="1389">
        <f t="shared" si="16"/>
        <v>0</v>
      </c>
      <c r="H162" s="1047"/>
      <c r="I162" s="1055"/>
      <c r="J162" s="1392"/>
      <c r="K162" s="1389">
        <f t="shared" si="17"/>
        <v>0</v>
      </c>
      <c r="L162" s="1388"/>
      <c r="M162" s="1389">
        <f t="shared" si="18"/>
        <v>0</v>
      </c>
      <c r="N162" s="1389">
        <f t="shared" si="19"/>
        <v>0</v>
      </c>
      <c r="O162" s="1048"/>
    </row>
    <row r="163" spans="1:15" ht="27.6" hidden="1" customHeight="1" x14ac:dyDescent="0.2">
      <c r="A163" s="2112" t="s">
        <v>1367</v>
      </c>
      <c r="B163" s="2113"/>
      <c r="C163" s="1387"/>
      <c r="D163" s="1387"/>
      <c r="E163" s="1387"/>
      <c r="F163" s="1387"/>
      <c r="G163" s="1389">
        <f t="shared" si="16"/>
        <v>0</v>
      </c>
      <c r="H163" s="1047"/>
      <c r="I163" s="1055"/>
      <c r="J163" s="1392"/>
      <c r="K163" s="1389">
        <f t="shared" si="17"/>
        <v>0</v>
      </c>
      <c r="L163" s="1388"/>
      <c r="M163" s="1389">
        <f t="shared" si="18"/>
        <v>0</v>
      </c>
      <c r="N163" s="1389">
        <f t="shared" si="19"/>
        <v>0</v>
      </c>
      <c r="O163" s="1048"/>
    </row>
    <row r="164" spans="1:15" ht="27.6" hidden="1" customHeight="1" x14ac:dyDescent="0.2">
      <c r="A164" s="2112" t="s">
        <v>1368</v>
      </c>
      <c r="B164" s="2113"/>
      <c r="C164" s="1387"/>
      <c r="D164" s="1387"/>
      <c r="E164" s="1387"/>
      <c r="F164" s="1387"/>
      <c r="G164" s="1389">
        <f t="shared" si="16"/>
        <v>0</v>
      </c>
      <c r="H164" s="1047"/>
      <c r="I164" s="1055"/>
      <c r="J164" s="1393"/>
      <c r="K164" s="1389">
        <f t="shared" si="17"/>
        <v>0</v>
      </c>
      <c r="L164" s="1388"/>
      <c r="M164" s="1389">
        <f t="shared" si="18"/>
        <v>0</v>
      </c>
      <c r="N164" s="1389">
        <f t="shared" si="19"/>
        <v>0</v>
      </c>
      <c r="O164" s="1048"/>
    </row>
    <row r="165" spans="1:15" ht="27.6" hidden="1" customHeight="1" x14ac:dyDescent="0.2">
      <c r="A165" s="2112" t="s">
        <v>1369</v>
      </c>
      <c r="B165" s="2113"/>
      <c r="C165" s="1387"/>
      <c r="D165" s="1387"/>
      <c r="E165" s="1387"/>
      <c r="F165" s="1387"/>
      <c r="G165" s="1389">
        <f t="shared" si="16"/>
        <v>0</v>
      </c>
      <c r="H165" s="1047"/>
      <c r="I165" s="1055"/>
      <c r="J165" s="1392"/>
      <c r="K165" s="1389">
        <f t="shared" si="17"/>
        <v>0</v>
      </c>
      <c r="L165" s="1388"/>
      <c r="M165" s="1389">
        <f t="shared" si="18"/>
        <v>0</v>
      </c>
      <c r="N165" s="1389">
        <f t="shared" si="19"/>
        <v>0</v>
      </c>
      <c r="O165" s="1048"/>
    </row>
    <row r="166" spans="1:15" ht="27.6" hidden="1" customHeight="1" x14ac:dyDescent="0.2">
      <c r="A166" s="2112" t="s">
        <v>1370</v>
      </c>
      <c r="B166" s="2113"/>
      <c r="C166" s="1387"/>
      <c r="D166" s="1387"/>
      <c r="E166" s="1387"/>
      <c r="F166" s="1387"/>
      <c r="G166" s="1389">
        <f t="shared" si="16"/>
        <v>0</v>
      </c>
      <c r="H166" s="1047"/>
      <c r="I166" s="1055"/>
      <c r="J166" s="1392"/>
      <c r="K166" s="1389">
        <f t="shared" si="17"/>
        <v>0</v>
      </c>
      <c r="L166" s="1388"/>
      <c r="M166" s="1389">
        <f t="shared" si="18"/>
        <v>0</v>
      </c>
      <c r="N166" s="1389">
        <f t="shared" si="19"/>
        <v>0</v>
      </c>
      <c r="O166" s="1048"/>
    </row>
    <row r="167" spans="1:15" ht="27.6" hidden="1" customHeight="1" x14ac:dyDescent="0.2">
      <c r="A167" s="2112" t="s">
        <v>1371</v>
      </c>
      <c r="B167" s="2113"/>
      <c r="C167" s="1387"/>
      <c r="D167" s="1387"/>
      <c r="E167" s="1387"/>
      <c r="F167" s="1387"/>
      <c r="G167" s="1389">
        <f t="shared" si="16"/>
        <v>0</v>
      </c>
      <c r="H167" s="1047"/>
      <c r="I167" s="1055"/>
      <c r="J167" s="1392"/>
      <c r="K167" s="1389">
        <f t="shared" si="17"/>
        <v>0</v>
      </c>
      <c r="L167" s="1388"/>
      <c r="M167" s="1389">
        <f t="shared" si="18"/>
        <v>0</v>
      </c>
      <c r="N167" s="1389">
        <f t="shared" si="19"/>
        <v>0</v>
      </c>
      <c r="O167" s="1048"/>
    </row>
    <row r="168" spans="1:15" ht="27.6" hidden="1" customHeight="1" x14ac:dyDescent="0.2">
      <c r="A168" s="2112" t="s">
        <v>1372</v>
      </c>
      <c r="B168" s="2113"/>
      <c r="C168" s="1387"/>
      <c r="D168" s="1387"/>
      <c r="E168" s="1387"/>
      <c r="F168" s="1387"/>
      <c r="G168" s="1389">
        <f t="shared" si="16"/>
        <v>0</v>
      </c>
      <c r="H168" s="1047"/>
      <c r="I168" s="1055"/>
      <c r="J168" s="1392"/>
      <c r="K168" s="1389">
        <f t="shared" si="17"/>
        <v>0</v>
      </c>
      <c r="L168" s="1388"/>
      <c r="M168" s="1389">
        <f t="shared" si="18"/>
        <v>0</v>
      </c>
      <c r="N168" s="1389">
        <f t="shared" si="19"/>
        <v>0</v>
      </c>
      <c r="O168" s="1048"/>
    </row>
    <row r="169" spans="1:15" ht="27.6" hidden="1" customHeight="1" x14ac:dyDescent="0.2">
      <c r="A169" s="2112" t="s">
        <v>1373</v>
      </c>
      <c r="B169" s="2113"/>
      <c r="C169" s="1387"/>
      <c r="D169" s="1387"/>
      <c r="E169" s="1387"/>
      <c r="F169" s="1387"/>
      <c r="G169" s="1389">
        <f t="shared" si="16"/>
        <v>0</v>
      </c>
      <c r="H169" s="1047"/>
      <c r="I169" s="1055"/>
      <c r="J169" s="1392"/>
      <c r="K169" s="1389">
        <f t="shared" si="17"/>
        <v>0</v>
      </c>
      <c r="L169" s="1388"/>
      <c r="M169" s="1389">
        <f t="shared" si="18"/>
        <v>0</v>
      </c>
      <c r="N169" s="1389">
        <f t="shared" si="19"/>
        <v>0</v>
      </c>
      <c r="O169" s="1048"/>
    </row>
    <row r="170" spans="1:15" ht="27.6" hidden="1" customHeight="1" x14ac:dyDescent="0.2">
      <c r="A170" s="2112" t="s">
        <v>1374</v>
      </c>
      <c r="B170" s="2113"/>
      <c r="C170" s="1387"/>
      <c r="D170" s="1387"/>
      <c r="E170" s="1387"/>
      <c r="F170" s="1387"/>
      <c r="G170" s="1389">
        <f t="shared" si="16"/>
        <v>0</v>
      </c>
      <c r="H170" s="1047"/>
      <c r="I170" s="1055"/>
      <c r="J170" s="1393"/>
      <c r="K170" s="1389">
        <f t="shared" si="17"/>
        <v>0</v>
      </c>
      <c r="L170" s="1388"/>
      <c r="M170" s="1389">
        <f t="shared" si="18"/>
        <v>0</v>
      </c>
      <c r="N170" s="1389">
        <f t="shared" si="19"/>
        <v>0</v>
      </c>
      <c r="O170" s="1048"/>
    </row>
    <row r="171" spans="1:15" ht="27.6" hidden="1" customHeight="1" x14ac:dyDescent="0.2">
      <c r="A171" s="2112" t="s">
        <v>1375</v>
      </c>
      <c r="B171" s="2113"/>
      <c r="C171" s="1387"/>
      <c r="D171" s="1387"/>
      <c r="E171" s="1387"/>
      <c r="F171" s="1387"/>
      <c r="G171" s="1389">
        <f t="shared" si="16"/>
        <v>0</v>
      </c>
      <c r="H171" s="1047"/>
      <c r="I171" s="1055"/>
      <c r="J171" s="1392"/>
      <c r="K171" s="1389">
        <f t="shared" si="17"/>
        <v>0</v>
      </c>
      <c r="L171" s="1388"/>
      <c r="M171" s="1389">
        <f t="shared" si="18"/>
        <v>0</v>
      </c>
      <c r="N171" s="1389">
        <f t="shared" si="19"/>
        <v>0</v>
      </c>
      <c r="O171" s="1048"/>
    </row>
    <row r="172" spans="1:15" ht="27.6" hidden="1" customHeight="1" x14ac:dyDescent="0.2">
      <c r="A172" s="2112" t="s">
        <v>1376</v>
      </c>
      <c r="B172" s="2113"/>
      <c r="C172" s="1387"/>
      <c r="D172" s="1387"/>
      <c r="E172" s="1387"/>
      <c r="F172" s="1387"/>
      <c r="G172" s="1389">
        <f t="shared" si="16"/>
        <v>0</v>
      </c>
      <c r="H172" s="1047"/>
      <c r="I172" s="1055"/>
      <c r="J172" s="1392"/>
      <c r="K172" s="1389">
        <f t="shared" si="17"/>
        <v>0</v>
      </c>
      <c r="L172" s="1388"/>
      <c r="M172" s="1389">
        <f t="shared" si="18"/>
        <v>0</v>
      </c>
      <c r="N172" s="1389">
        <f t="shared" si="19"/>
        <v>0</v>
      </c>
      <c r="O172" s="1048"/>
    </row>
    <row r="173" spans="1:15" ht="27.6" hidden="1" customHeight="1" x14ac:dyDescent="0.2">
      <c r="A173" s="2112" t="s">
        <v>1377</v>
      </c>
      <c r="B173" s="2113"/>
      <c r="C173" s="1387"/>
      <c r="D173" s="1387"/>
      <c r="E173" s="1387"/>
      <c r="F173" s="1387"/>
      <c r="G173" s="1389">
        <f t="shared" si="16"/>
        <v>0</v>
      </c>
      <c r="H173" s="1047"/>
      <c r="I173" s="1055"/>
      <c r="J173" s="1392"/>
      <c r="K173" s="1389">
        <f t="shared" si="17"/>
        <v>0</v>
      </c>
      <c r="L173" s="1388"/>
      <c r="M173" s="1389">
        <f t="shared" si="18"/>
        <v>0</v>
      </c>
      <c r="N173" s="1389">
        <f t="shared" si="19"/>
        <v>0</v>
      </c>
      <c r="O173" s="1048"/>
    </row>
    <row r="174" spans="1:15" ht="27.6" hidden="1" customHeight="1" x14ac:dyDescent="0.2">
      <c r="A174" s="2112" t="s">
        <v>1378</v>
      </c>
      <c r="B174" s="2113"/>
      <c r="C174" s="1387"/>
      <c r="D174" s="1387"/>
      <c r="E174" s="1387"/>
      <c r="F174" s="1387"/>
      <c r="G174" s="1389">
        <f t="shared" si="16"/>
        <v>0</v>
      </c>
      <c r="H174" s="1047"/>
      <c r="I174" s="1055"/>
      <c r="J174" s="1392"/>
      <c r="K174" s="1389">
        <f t="shared" si="17"/>
        <v>0</v>
      </c>
      <c r="L174" s="1388"/>
      <c r="M174" s="1389">
        <f t="shared" si="18"/>
        <v>0</v>
      </c>
      <c r="N174" s="1389">
        <f t="shared" si="19"/>
        <v>0</v>
      </c>
      <c r="O174" s="1048"/>
    </row>
    <row r="175" spans="1:15" ht="27.6" hidden="1" customHeight="1" x14ac:dyDescent="0.2">
      <c r="A175" s="2112" t="s">
        <v>1379</v>
      </c>
      <c r="B175" s="2113"/>
      <c r="C175" s="1387"/>
      <c r="D175" s="1387"/>
      <c r="E175" s="1387"/>
      <c r="F175" s="1387"/>
      <c r="G175" s="1389">
        <f t="shared" si="16"/>
        <v>0</v>
      </c>
      <c r="H175" s="1047"/>
      <c r="I175" s="1055"/>
      <c r="J175" s="1392"/>
      <c r="K175" s="1389">
        <f t="shared" si="17"/>
        <v>0</v>
      </c>
      <c r="L175" s="1388"/>
      <c r="M175" s="1389">
        <f t="shared" si="18"/>
        <v>0</v>
      </c>
      <c r="N175" s="1389">
        <f t="shared" si="19"/>
        <v>0</v>
      </c>
      <c r="O175" s="1048"/>
    </row>
    <row r="176" spans="1:15" ht="27.6" hidden="1" customHeight="1" x14ac:dyDescent="0.2">
      <c r="A176" s="2112" t="s">
        <v>1380</v>
      </c>
      <c r="B176" s="2113"/>
      <c r="C176" s="1387"/>
      <c r="D176" s="1387"/>
      <c r="E176" s="1387"/>
      <c r="F176" s="1387"/>
      <c r="G176" s="1389">
        <f t="shared" si="16"/>
        <v>0</v>
      </c>
      <c r="H176" s="1047"/>
      <c r="I176" s="1055"/>
      <c r="J176" s="1393"/>
      <c r="K176" s="1389">
        <f t="shared" si="17"/>
        <v>0</v>
      </c>
      <c r="L176" s="1388"/>
      <c r="M176" s="1389">
        <f t="shared" si="18"/>
        <v>0</v>
      </c>
      <c r="N176" s="1389">
        <f t="shared" si="19"/>
        <v>0</v>
      </c>
      <c r="O176" s="1048"/>
    </row>
    <row r="177" spans="1:15" ht="27.6" hidden="1" customHeight="1" x14ac:dyDescent="0.2">
      <c r="A177" s="2112" t="s">
        <v>1381</v>
      </c>
      <c r="B177" s="2113"/>
      <c r="C177" s="1387"/>
      <c r="D177" s="1387"/>
      <c r="E177" s="1387"/>
      <c r="F177" s="1387"/>
      <c r="G177" s="1389">
        <f t="shared" si="16"/>
        <v>0</v>
      </c>
      <c r="H177" s="1047"/>
      <c r="I177" s="1055"/>
      <c r="J177" s="1392"/>
      <c r="K177" s="1389">
        <f t="shared" si="17"/>
        <v>0</v>
      </c>
      <c r="L177" s="1388"/>
      <c r="M177" s="1389">
        <f t="shared" si="18"/>
        <v>0</v>
      </c>
      <c r="N177" s="1389">
        <f t="shared" si="19"/>
        <v>0</v>
      </c>
      <c r="O177" s="1048"/>
    </row>
    <row r="178" spans="1:15" ht="27.6" hidden="1" customHeight="1" x14ac:dyDescent="0.2">
      <c r="A178" s="2112" t="s">
        <v>1382</v>
      </c>
      <c r="B178" s="2113"/>
      <c r="C178" s="1387"/>
      <c r="D178" s="1387"/>
      <c r="E178" s="1387"/>
      <c r="F178" s="1387"/>
      <c r="G178" s="1389">
        <f t="shared" si="16"/>
        <v>0</v>
      </c>
      <c r="H178" s="1047"/>
      <c r="I178" s="1055"/>
      <c r="J178" s="1392"/>
      <c r="K178" s="1389">
        <f t="shared" si="17"/>
        <v>0</v>
      </c>
      <c r="L178" s="1388"/>
      <c r="M178" s="1389">
        <f t="shared" si="18"/>
        <v>0</v>
      </c>
      <c r="N178" s="1389">
        <f t="shared" si="19"/>
        <v>0</v>
      </c>
      <c r="O178" s="1048"/>
    </row>
    <row r="179" spans="1:15" ht="27.6" hidden="1" customHeight="1" x14ac:dyDescent="0.2">
      <c r="A179" s="2112" t="s">
        <v>1383</v>
      </c>
      <c r="B179" s="2113"/>
      <c r="C179" s="1387"/>
      <c r="D179" s="1387"/>
      <c r="E179" s="1387"/>
      <c r="F179" s="1387"/>
      <c r="G179" s="1389">
        <f t="shared" si="16"/>
        <v>0</v>
      </c>
      <c r="H179" s="1047"/>
      <c r="I179" s="1055"/>
      <c r="J179" s="1392"/>
      <c r="K179" s="1389">
        <f t="shared" si="17"/>
        <v>0</v>
      </c>
      <c r="L179" s="1388"/>
      <c r="M179" s="1389">
        <f t="shared" si="18"/>
        <v>0</v>
      </c>
      <c r="N179" s="1389">
        <f t="shared" si="19"/>
        <v>0</v>
      </c>
      <c r="O179" s="1048"/>
    </row>
    <row r="180" spans="1:15" ht="27.6" hidden="1" customHeight="1" x14ac:dyDescent="0.2">
      <c r="A180" s="2112" t="s">
        <v>1384</v>
      </c>
      <c r="B180" s="2113"/>
      <c r="C180" s="1387"/>
      <c r="D180" s="1387"/>
      <c r="E180" s="1387"/>
      <c r="F180" s="1387"/>
      <c r="G180" s="1389">
        <f t="shared" si="16"/>
        <v>0</v>
      </c>
      <c r="H180" s="1047"/>
      <c r="I180" s="1055"/>
      <c r="J180" s="1392"/>
      <c r="K180" s="1389">
        <f t="shared" si="17"/>
        <v>0</v>
      </c>
      <c r="L180" s="1388"/>
      <c r="M180" s="1389">
        <f t="shared" si="18"/>
        <v>0</v>
      </c>
      <c r="N180" s="1389">
        <f t="shared" si="19"/>
        <v>0</v>
      </c>
      <c r="O180" s="1048"/>
    </row>
    <row r="181" spans="1:15" ht="27.6" hidden="1" customHeight="1" x14ac:dyDescent="0.2">
      <c r="A181" s="2112" t="s">
        <v>1385</v>
      </c>
      <c r="B181" s="2113"/>
      <c r="C181" s="1387"/>
      <c r="D181" s="1387"/>
      <c r="E181" s="1387"/>
      <c r="F181" s="1387"/>
      <c r="G181" s="1389">
        <f t="shared" si="16"/>
        <v>0</v>
      </c>
      <c r="H181" s="1047"/>
      <c r="I181" s="1055"/>
      <c r="J181" s="1392"/>
      <c r="K181" s="1389">
        <f t="shared" si="17"/>
        <v>0</v>
      </c>
      <c r="L181" s="1388"/>
      <c r="M181" s="1389">
        <f t="shared" si="18"/>
        <v>0</v>
      </c>
      <c r="N181" s="1389">
        <f t="shared" si="19"/>
        <v>0</v>
      </c>
      <c r="O181" s="1048"/>
    </row>
    <row r="182" spans="1:15" ht="27.6" hidden="1" customHeight="1" x14ac:dyDescent="0.2">
      <c r="A182" s="2112" t="s">
        <v>1386</v>
      </c>
      <c r="B182" s="2113"/>
      <c r="C182" s="1387"/>
      <c r="D182" s="1387"/>
      <c r="E182" s="1387"/>
      <c r="F182" s="1387"/>
      <c r="G182" s="1389">
        <f t="shared" si="16"/>
        <v>0</v>
      </c>
      <c r="H182" s="1047"/>
      <c r="I182" s="1055"/>
      <c r="J182" s="1393"/>
      <c r="K182" s="1389">
        <f t="shared" si="17"/>
        <v>0</v>
      </c>
      <c r="L182" s="1388"/>
      <c r="M182" s="1389">
        <f t="shared" si="18"/>
        <v>0</v>
      </c>
      <c r="N182" s="1389">
        <f t="shared" si="19"/>
        <v>0</v>
      </c>
      <c r="O182" s="1048"/>
    </row>
    <row r="183" spans="1:15" ht="27.6" hidden="1" customHeight="1" x14ac:dyDescent="0.2">
      <c r="A183" s="2112" t="s">
        <v>1387</v>
      </c>
      <c r="B183" s="2113"/>
      <c r="C183" s="1387"/>
      <c r="D183" s="1387"/>
      <c r="E183" s="1387"/>
      <c r="F183" s="1387"/>
      <c r="G183" s="1389">
        <f t="shared" si="16"/>
        <v>0</v>
      </c>
      <c r="H183" s="1047"/>
      <c r="I183" s="1055"/>
      <c r="J183" s="1392"/>
      <c r="K183" s="1389">
        <f t="shared" si="17"/>
        <v>0</v>
      </c>
      <c r="L183" s="1388"/>
      <c r="M183" s="1389">
        <f t="shared" si="18"/>
        <v>0</v>
      </c>
      <c r="N183" s="1389">
        <f t="shared" si="19"/>
        <v>0</v>
      </c>
      <c r="O183" s="1048"/>
    </row>
    <row r="184" spans="1:15" ht="27.6" hidden="1" customHeight="1" x14ac:dyDescent="0.2">
      <c r="A184" s="2112" t="s">
        <v>1388</v>
      </c>
      <c r="B184" s="2113"/>
      <c r="C184" s="1387"/>
      <c r="D184" s="1387"/>
      <c r="E184" s="1387"/>
      <c r="F184" s="1387"/>
      <c r="G184" s="1389">
        <f t="shared" si="16"/>
        <v>0</v>
      </c>
      <c r="H184" s="1047"/>
      <c r="I184" s="1055"/>
      <c r="J184" s="1392"/>
      <c r="K184" s="1389">
        <f t="shared" si="17"/>
        <v>0</v>
      </c>
      <c r="L184" s="1388"/>
      <c r="M184" s="1389">
        <f t="shared" si="18"/>
        <v>0</v>
      </c>
      <c r="N184" s="1389">
        <f t="shared" si="19"/>
        <v>0</v>
      </c>
      <c r="O184" s="1048"/>
    </row>
    <row r="185" spans="1:15" ht="27.6" hidden="1" customHeight="1" x14ac:dyDescent="0.2">
      <c r="A185" s="2112" t="s">
        <v>1389</v>
      </c>
      <c r="B185" s="2113"/>
      <c r="C185" s="1387"/>
      <c r="D185" s="1387"/>
      <c r="E185" s="1387"/>
      <c r="F185" s="1387"/>
      <c r="G185" s="1389">
        <f t="shared" si="16"/>
        <v>0</v>
      </c>
      <c r="H185" s="1047"/>
      <c r="I185" s="1055"/>
      <c r="J185" s="1392"/>
      <c r="K185" s="1389">
        <f t="shared" si="17"/>
        <v>0</v>
      </c>
      <c r="L185" s="1388"/>
      <c r="M185" s="1389">
        <f t="shared" si="18"/>
        <v>0</v>
      </c>
      <c r="N185" s="1389">
        <f t="shared" si="19"/>
        <v>0</v>
      </c>
      <c r="O185" s="1048"/>
    </row>
    <row r="186" spans="1:15" ht="15" x14ac:dyDescent="0.2">
      <c r="A186" s="2127" t="s">
        <v>340</v>
      </c>
      <c r="B186" s="2128"/>
      <c r="C186" s="1391">
        <f>ROUND(SUM(C86:C185),2)</f>
        <v>0</v>
      </c>
      <c r="D186" s="1391">
        <f>ROUND(SUM(D86:D185),2)</f>
        <v>0</v>
      </c>
      <c r="E186" s="1391">
        <f>ROUND(SUM(E86:E185),2)</f>
        <v>0</v>
      </c>
      <c r="F186" s="1391">
        <f>ROUND(SUM(F86:F185),2)</f>
        <v>0</v>
      </c>
      <c r="G186" s="1391">
        <f>ROUND(SUM(G86:G185),2)</f>
        <v>0</v>
      </c>
      <c r="H186" s="1053"/>
      <c r="I186" s="1054"/>
      <c r="J186" s="1391">
        <f>ROUND(SUM(J86:J185),2)</f>
        <v>0</v>
      </c>
      <c r="K186" s="1391">
        <f>ROUND(SUM(K86:K185),2)</f>
        <v>0</v>
      </c>
      <c r="L186" s="1391">
        <f>ROUND(SUM(L86:L185),2)</f>
        <v>0</v>
      </c>
      <c r="M186" s="1391">
        <f>ROUND(SUM(M86:M185),2)</f>
        <v>0</v>
      </c>
      <c r="N186" s="1391">
        <f>ROUND(SUM(N86:N185),2)</f>
        <v>0</v>
      </c>
      <c r="O186" s="1053"/>
    </row>
    <row r="187" spans="1:15" x14ac:dyDescent="0.2">
      <c r="J187" s="989"/>
      <c r="K187" s="989"/>
      <c r="L187" s="989"/>
      <c r="M187" s="989"/>
      <c r="N187" s="989"/>
    </row>
    <row r="188" spans="1:15" x14ac:dyDescent="0.2">
      <c r="M188" s="992"/>
      <c r="O188" s="991"/>
    </row>
    <row r="189" spans="1:15" ht="63.75" customHeight="1" x14ac:dyDescent="0.2">
      <c r="A189" s="994" t="s">
        <v>360</v>
      </c>
      <c r="C189" s="1307" t="str">
        <f>IF(AND(ROUND(C22,0)=ROUND(C81,0),ROUND(C81,0)=ROUND(C186,0)),"OK","WARNING - Sum of the three tables not matching")</f>
        <v>WARNING - Sum of the three tables not matching</v>
      </c>
      <c r="D189" s="1307" t="str">
        <f>IF(AND(ROUND(D22,0)=ROUND(D81,0),ROUND(D81,0)=ROUND(D186,0)),"OK","WARNING - Sum of the three tables not matching")</f>
        <v>WARNING - Sum of the three tables not matching</v>
      </c>
      <c r="E189" s="1307" t="str">
        <f>IF(AND(ROUND(E22,0)=ROUND(E81,0),ROUND(E81,0)=ROUND(E186,0)),"OK","WARNING - Sum of the three tables not matching")</f>
        <v>WARNING - Sum of the three tables not matching</v>
      </c>
      <c r="F189" s="1307" t="str">
        <f>IF(AND(ROUND(F22,0)=ROUND(F81,0),ROUND(F81,0)=ROUND(F186,0)),"OK","WARNING - Sum of the three tables not matching")</f>
        <v>WARNING - Sum of the three tables not matching</v>
      </c>
      <c r="G189" s="1307" t="str">
        <f>IF(AND(ROUND(G22,0)=ROUND(G81,0),ROUND(G81,0)=ROUND(G186,0)),"OK","WARNING - Sum of the three tables not matching")</f>
        <v>WARNING - Sum of the three tables not matching</v>
      </c>
      <c r="J189" s="1307" t="str">
        <f>IF(AND(ROUND(J22,0)=ROUND(J81,0),ROUND(J81,0)=ROUND(J186,0)),"OK","WARNING - Sum of the three tables not matching")</f>
        <v>OK</v>
      </c>
      <c r="K189" s="1307" t="str">
        <f>IF(AND(ROUND(K22,0)=ROUND(K81,0),ROUND(K81,0)=ROUND(K186,0)),"OK","WARNING - Sum of the three tables not matching")</f>
        <v>WARNING - Sum of the three tables not matching</v>
      </c>
      <c r="L189" s="1307" t="str">
        <f>IF(AND(ROUND(L22,0)=ROUND(L81,0),ROUND(L81,0)=ROUND(L186,0)),"OK","WARNING - Sum of the three tables not matching")</f>
        <v>OK</v>
      </c>
      <c r="M189" s="1307" t="str">
        <f>IF(AND(ROUND(M22,0)=ROUND(M81,0),ROUND(M81,0)=ROUND(M186,0)),"OK","WARNING - Sum of the three tables not matching")</f>
        <v>WARNING - Sum of the three tables not matching</v>
      </c>
      <c r="N189" s="1307" t="str">
        <f>IF(AND(ROUND(N22,0)=ROUND(N81,0),ROUND(N81,0)=ROUND(N186,0)),"OK","WARNING - Sum of the three tables not matching")</f>
        <v>WARNING - Sum of the three tables not matching</v>
      </c>
      <c r="O189" s="991"/>
    </row>
    <row r="193" spans="1:17" ht="15" thickBot="1" x14ac:dyDescent="0.25">
      <c r="D193" s="1344"/>
      <c r="E193" s="1344"/>
      <c r="F193" s="1344"/>
    </row>
    <row r="194" spans="1:17" s="991" customFormat="1" ht="42" customHeight="1" thickBot="1" x14ac:dyDescent="0.25">
      <c r="A194" s="496" t="s">
        <v>1226</v>
      </c>
      <c r="B194" s="1345" t="s">
        <v>1328</v>
      </c>
      <c r="C194" s="1544">
        <v>42736</v>
      </c>
      <c r="D194" s="1545">
        <v>42826</v>
      </c>
      <c r="E194" s="1545">
        <v>42917</v>
      </c>
      <c r="F194" s="1545">
        <v>43009</v>
      </c>
      <c r="G194" s="2139" t="s">
        <v>254</v>
      </c>
      <c r="H194" s="1546">
        <v>43101</v>
      </c>
      <c r="I194" s="1343"/>
      <c r="J194" s="2137" t="s">
        <v>254</v>
      </c>
      <c r="K194" s="2141"/>
      <c r="L194" s="992"/>
      <c r="O194" s="989"/>
      <c r="P194" s="989"/>
      <c r="Q194" s="989"/>
    </row>
    <row r="195" spans="1:17" s="991" customFormat="1" ht="46.5" customHeight="1" thickBot="1" x14ac:dyDescent="0.25">
      <c r="A195" s="1059"/>
      <c r="B195" s="1359" t="s">
        <v>1329</v>
      </c>
      <c r="C195" s="1544">
        <v>42825</v>
      </c>
      <c r="D195" s="1545">
        <v>42916</v>
      </c>
      <c r="E195" s="1545">
        <v>43008</v>
      </c>
      <c r="F195" s="1545">
        <v>43100</v>
      </c>
      <c r="G195" s="2140"/>
      <c r="H195" s="1546">
        <v>43190</v>
      </c>
      <c r="I195" s="1343"/>
      <c r="J195" s="2138"/>
      <c r="K195" s="2142"/>
      <c r="L195" s="992"/>
      <c r="O195" s="989"/>
      <c r="P195" s="989"/>
      <c r="Q195" s="989"/>
    </row>
    <row r="196" spans="1:17" s="991" customFormat="1" ht="20.100000000000001" customHeight="1" x14ac:dyDescent="0.2">
      <c r="A196" s="2129" t="s">
        <v>323</v>
      </c>
      <c r="B196" s="1346" t="s">
        <v>1216</v>
      </c>
      <c r="C196" s="1471">
        <v>1194323.617963203</v>
      </c>
      <c r="D196" s="1471">
        <v>2692690.7387130861</v>
      </c>
      <c r="E196" s="1471">
        <v>2083062.9708590538</v>
      </c>
      <c r="F196" s="1471">
        <v>1112385.8327939734</v>
      </c>
      <c r="G196" s="1472">
        <f>SUM(C196:F196)</f>
        <v>7082463.1603293158</v>
      </c>
      <c r="H196" s="1471">
        <v>857624.84596904996</v>
      </c>
      <c r="I196" s="1471"/>
      <c r="J196" s="1472">
        <f>SUM(H196:I196)</f>
        <v>857624.84596904996</v>
      </c>
      <c r="K196" s="1473">
        <f>J196+G196</f>
        <v>7940088.006298366</v>
      </c>
      <c r="O196" s="989"/>
      <c r="P196" s="989"/>
      <c r="Q196" s="989"/>
    </row>
    <row r="197" spans="1:17" s="991" customFormat="1" ht="20.100000000000001" customHeight="1" x14ac:dyDescent="0.2">
      <c r="A197" s="2130"/>
      <c r="B197" s="1347" t="s">
        <v>1215</v>
      </c>
      <c r="C197" s="1474"/>
      <c r="D197" s="1474">
        <v>163483</v>
      </c>
      <c r="E197" s="1474"/>
      <c r="F197" s="1474"/>
      <c r="G197" s="1475">
        <f>SUM(C197:F197)</f>
        <v>163483</v>
      </c>
      <c r="H197" s="1474">
        <v>256802</v>
      </c>
      <c r="I197" s="1474"/>
      <c r="J197" s="1475">
        <f>SUM(H197:I197)</f>
        <v>256802</v>
      </c>
      <c r="K197" s="1476"/>
      <c r="L197" s="1341" t="s">
        <v>1225</v>
      </c>
      <c r="O197" s="989"/>
      <c r="P197" s="989"/>
      <c r="Q197" s="989"/>
    </row>
    <row r="198" spans="1:17" s="991" customFormat="1" ht="20.100000000000001" customHeight="1" x14ac:dyDescent="0.2">
      <c r="A198" s="2130"/>
      <c r="B198" s="1347" t="s">
        <v>1214</v>
      </c>
      <c r="C198" s="1474">
        <v>1721752.6652549566</v>
      </c>
      <c r="D198" s="1474">
        <v>2043664.9634690695</v>
      </c>
      <c r="E198" s="1474">
        <v>1057677.6653417677</v>
      </c>
      <c r="F198" s="1474">
        <v>1558053.8943928848</v>
      </c>
      <c r="G198" s="1475">
        <f>SUM(C198:F198)</f>
        <v>6381149.1884586792</v>
      </c>
      <c r="H198" s="1474">
        <v>808595.84596905019</v>
      </c>
      <c r="I198" s="1474"/>
      <c r="J198" s="1475">
        <f>SUM(H198:I198)</f>
        <v>808595.84596905019</v>
      </c>
      <c r="K198" s="1476"/>
      <c r="L198" s="1341" t="s">
        <v>1224</v>
      </c>
      <c r="O198" s="989"/>
      <c r="P198" s="989"/>
      <c r="Q198" s="989"/>
    </row>
    <row r="199" spans="1:17" s="991" customFormat="1" ht="20.100000000000001" customHeight="1" x14ac:dyDescent="0.2">
      <c r="A199" s="2131"/>
      <c r="B199" s="1347" t="s">
        <v>1213</v>
      </c>
      <c r="C199" s="1474">
        <v>46228.15</v>
      </c>
      <c r="D199" s="1474">
        <v>268497.42499999999</v>
      </c>
      <c r="E199" s="1474">
        <v>268497.42499999999</v>
      </c>
      <c r="F199" s="1474"/>
      <c r="G199" s="1475">
        <f>SUM(C199:F199)</f>
        <v>583223</v>
      </c>
      <c r="H199" s="1474"/>
      <c r="I199" s="1474"/>
      <c r="J199" s="1475">
        <f>SUM(H199:I199)</f>
        <v>0</v>
      </c>
      <c r="K199" s="1476"/>
      <c r="L199" s="1341" t="s">
        <v>1223</v>
      </c>
      <c r="O199" s="989"/>
      <c r="P199" s="989"/>
      <c r="Q199" s="989"/>
    </row>
    <row r="200" spans="1:17" s="991" customFormat="1" ht="20.100000000000001" customHeight="1" thickBot="1" x14ac:dyDescent="0.25">
      <c r="A200" s="1060"/>
      <c r="B200" s="1348" t="s">
        <v>254</v>
      </c>
      <c r="C200" s="1477">
        <f>ROUND(SUM(C197:C199),2)</f>
        <v>1767980.82</v>
      </c>
      <c r="D200" s="1477">
        <f>ROUND(SUM(D197:D199),2)</f>
        <v>2475645.39</v>
      </c>
      <c r="E200" s="1477">
        <f>ROUND(SUM(E197:E199),2)</f>
        <v>1326175.0900000001</v>
      </c>
      <c r="F200" s="1477">
        <f>ROUND(SUM(F197:F199),2)</f>
        <v>1558053.89</v>
      </c>
      <c r="G200" s="1477">
        <f>ROUND(SUM(C200:F200),2)</f>
        <v>7127855.1900000004</v>
      </c>
      <c r="H200" s="1477">
        <f>ROUND(SUM(H197:H199),2)</f>
        <v>1065397.8500000001</v>
      </c>
      <c r="I200" s="1477">
        <f>ROUND(SUM(I197:I199),2)</f>
        <v>0</v>
      </c>
      <c r="J200" s="1477">
        <f>ROUND(SUM(H200:I200),2)</f>
        <v>1065397.8500000001</v>
      </c>
      <c r="K200" s="1478">
        <f>G200+J200</f>
        <v>8193253.040000001</v>
      </c>
      <c r="L200" s="1341"/>
      <c r="O200" s="989"/>
      <c r="P200" s="989"/>
      <c r="Q200" s="989"/>
    </row>
    <row r="201" spans="1:17" s="991" customFormat="1" ht="20.100000000000001" customHeight="1" x14ac:dyDescent="0.2">
      <c r="A201" s="2114" t="s">
        <v>1222</v>
      </c>
      <c r="B201" s="1346" t="s">
        <v>1216</v>
      </c>
      <c r="C201" s="1471"/>
      <c r="D201" s="1471"/>
      <c r="E201" s="1471"/>
      <c r="F201" s="1471"/>
      <c r="G201" s="1479">
        <f>SUM(C201:F201)</f>
        <v>0</v>
      </c>
      <c r="H201" s="1471"/>
      <c r="I201" s="1471"/>
      <c r="J201" s="1479">
        <f>SUM(H201:I201)</f>
        <v>0</v>
      </c>
      <c r="K201" s="1480"/>
      <c r="L201" s="1341"/>
      <c r="O201" s="989"/>
      <c r="P201" s="989"/>
      <c r="Q201" s="989"/>
    </row>
    <row r="202" spans="1:17" s="991" customFormat="1" ht="20.100000000000001" customHeight="1" x14ac:dyDescent="0.2">
      <c r="A202" s="2114"/>
      <c r="B202" s="1347" t="s">
        <v>1215</v>
      </c>
      <c r="C202" s="1474"/>
      <c r="D202" s="1474"/>
      <c r="E202" s="1474"/>
      <c r="F202" s="1474"/>
      <c r="G202" s="1481">
        <f>SUM(C202:F202)</f>
        <v>0</v>
      </c>
      <c r="H202" s="1474"/>
      <c r="I202" s="1474"/>
      <c r="J202" s="1481">
        <f>SUM(H202:I202)</f>
        <v>0</v>
      </c>
      <c r="K202" s="1476"/>
      <c r="L202" s="1341" t="s">
        <v>1221</v>
      </c>
      <c r="O202" s="989"/>
      <c r="P202" s="989"/>
      <c r="Q202" s="989"/>
    </row>
    <row r="203" spans="1:17" s="991" customFormat="1" ht="20.100000000000001" customHeight="1" x14ac:dyDescent="0.2">
      <c r="A203" s="2114"/>
      <c r="B203" s="1347" t="s">
        <v>1214</v>
      </c>
      <c r="C203" s="1474"/>
      <c r="D203" s="1474"/>
      <c r="E203" s="1474"/>
      <c r="F203" s="1474"/>
      <c r="G203" s="1481">
        <f>SUM(C203:F203)</f>
        <v>0</v>
      </c>
      <c r="H203" s="1474"/>
      <c r="I203" s="1474"/>
      <c r="J203" s="1481">
        <f>SUM(H203:I203)</f>
        <v>0</v>
      </c>
      <c r="K203" s="1476"/>
      <c r="L203" s="1341" t="s">
        <v>1220</v>
      </c>
      <c r="O203" s="989"/>
      <c r="P203" s="989"/>
      <c r="Q203" s="989"/>
    </row>
    <row r="204" spans="1:17" s="991" customFormat="1" ht="20.100000000000001" customHeight="1" x14ac:dyDescent="0.2">
      <c r="A204" s="2114"/>
      <c r="B204" s="1347" t="s">
        <v>1213</v>
      </c>
      <c r="C204" s="1474"/>
      <c r="D204" s="1474"/>
      <c r="E204" s="1474"/>
      <c r="F204" s="1474"/>
      <c r="G204" s="1481">
        <f>SUM(C204:F204)</f>
        <v>0</v>
      </c>
      <c r="H204" s="1474"/>
      <c r="I204" s="1474"/>
      <c r="J204" s="1481">
        <f>SUM(H204:I204)</f>
        <v>0</v>
      </c>
      <c r="K204" s="1476"/>
      <c r="L204" s="1341" t="s">
        <v>1219</v>
      </c>
      <c r="O204" s="989"/>
      <c r="P204" s="989"/>
      <c r="Q204" s="989"/>
    </row>
    <row r="205" spans="1:17" s="991" customFormat="1" ht="20.100000000000001" customHeight="1" thickBot="1" x14ac:dyDescent="0.25">
      <c r="A205" s="2114"/>
      <c r="B205" s="1348" t="s">
        <v>254</v>
      </c>
      <c r="C205" s="1477">
        <f>ROUND(SUM(C202:C204),2)</f>
        <v>0</v>
      </c>
      <c r="D205" s="1477">
        <f>ROUND(SUM(D202:D204),2)</f>
        <v>0</v>
      </c>
      <c r="E205" s="1477">
        <f>ROUND(SUM(E202:E204),2)</f>
        <v>0</v>
      </c>
      <c r="F205" s="1477">
        <f>ROUND(SUM(F202:F204),2)</f>
        <v>0</v>
      </c>
      <c r="G205" s="1477">
        <f>ROUND(SUM(C205:F205),2)</f>
        <v>0</v>
      </c>
      <c r="H205" s="1477">
        <f>ROUND(SUM(H202:H204),2)</f>
        <v>0</v>
      </c>
      <c r="I205" s="1477">
        <f>ROUND(SUM(I202:I204),2)</f>
        <v>0</v>
      </c>
      <c r="J205" s="1477">
        <f>ROUND(SUM(H205:I205),2)</f>
        <v>0</v>
      </c>
      <c r="K205" s="1478">
        <f>G205+J205</f>
        <v>0</v>
      </c>
      <c r="L205" s="1341"/>
      <c r="O205" s="989"/>
      <c r="P205" s="989"/>
      <c r="Q205" s="989"/>
    </row>
    <row r="206" spans="1:17" s="991" customFormat="1" x14ac:dyDescent="0.2">
      <c r="A206" s="989"/>
      <c r="B206" s="993"/>
      <c r="C206" s="993"/>
      <c r="D206" s="993"/>
      <c r="E206" s="993"/>
      <c r="F206" s="993"/>
      <c r="G206" s="993"/>
      <c r="H206" s="993"/>
      <c r="I206" s="992"/>
      <c r="J206" s="992"/>
      <c r="K206" s="992"/>
      <c r="O206" s="989"/>
      <c r="P206" s="989"/>
      <c r="Q206" s="989"/>
    </row>
    <row r="207" spans="1:17" x14ac:dyDescent="0.2">
      <c r="L207" s="991"/>
    </row>
    <row r="208" spans="1:17" s="991" customFormat="1" ht="72" customHeight="1" x14ac:dyDescent="0.2">
      <c r="A208" s="994" t="s">
        <v>1218</v>
      </c>
      <c r="B208" s="993"/>
      <c r="C208" s="993"/>
      <c r="D208" s="993"/>
      <c r="E208" s="993"/>
      <c r="F208" s="993"/>
      <c r="G208" s="1307" t="str">
        <f>IF(AND(ROUND(D22,0)=ROUND(D81,0),ROUND(D81,0)=ROUND(D186,0),ROUND(D186,0)=ROUND(G200,0)),"OK","WARNING - Sum of the three tables not matching")</f>
        <v>WARNING - Sum of the three tables not matching</v>
      </c>
      <c r="H208" s="1308"/>
      <c r="I208" s="1309"/>
      <c r="J208" s="1307" t="str">
        <f>IF(AND(ROUND(F22,0)=ROUND(F81,0),ROUND(F81,0)=ROUND(F186,0),ROUND(F186,0)=ROUND(J200,0)),"OK","WARNING - Sum of the three tables not matching")</f>
        <v>WARNING - Sum of the three tables not matching</v>
      </c>
      <c r="K208" s="992"/>
      <c r="L208" s="992"/>
      <c r="O208" s="989"/>
      <c r="P208" s="989"/>
      <c r="Q208" s="989"/>
    </row>
    <row r="210" spans="1:17" s="993" customFormat="1" ht="75.75" customHeight="1" x14ac:dyDescent="0.2">
      <c r="A210" s="1342" t="s">
        <v>1327</v>
      </c>
      <c r="G210" s="1307" t="str">
        <f>IF(AND(ROUND(K22,0)=ROUND(K81,0),ROUND(K81,0)=ROUND(K186,0),ROUND(K186,0)=ROUND(G205,0)),"OK","WARNING - Sum of the three tables not matching")</f>
        <v>WARNING - Sum of the three tables not matching</v>
      </c>
      <c r="I210" s="992"/>
      <c r="J210" s="1307" t="str">
        <f>IF(AND(ROUND(M22,0)=ROUND(M81,0),ROUND(M81,0)=ROUND(M186,0),ROUND(M186,0)=ROUND(J205,0)),"OK","WARNING - Sum of the three tables not matching")</f>
        <v>WARNING - Sum of the three tables not matching</v>
      </c>
      <c r="K210" s="992"/>
      <c r="L210" s="992"/>
      <c r="M210" s="991"/>
      <c r="N210" s="991"/>
      <c r="O210" s="989"/>
      <c r="P210" s="989"/>
      <c r="Q210" s="989"/>
    </row>
    <row r="216" spans="1:17" x14ac:dyDescent="0.2">
      <c r="A216" s="1272"/>
      <c r="B216" s="1272"/>
      <c r="C216" s="1272"/>
      <c r="D216" s="1272"/>
      <c r="E216" s="1272"/>
      <c r="F216" s="1272"/>
      <c r="G216" s="1272"/>
      <c r="H216" s="1272"/>
      <c r="I216" s="1273"/>
      <c r="J216" s="1273"/>
      <c r="K216" s="1273"/>
      <c r="L216" s="1273"/>
      <c r="M216" s="1274"/>
      <c r="N216" s="1274"/>
      <c r="O216" s="1275"/>
      <c r="P216" s="1275"/>
      <c r="Q216" s="1275"/>
    </row>
    <row r="217" spans="1:17" s="993" customFormat="1" hidden="1" x14ac:dyDescent="0.2">
      <c r="A217" s="1272"/>
      <c r="B217" s="1272"/>
      <c r="C217" s="1276" t="s">
        <v>1217</v>
      </c>
      <c r="D217" s="1272"/>
      <c r="E217" s="1272"/>
      <c r="F217" s="1272"/>
      <c r="G217" s="1272"/>
      <c r="H217" s="1272"/>
      <c r="I217" s="1273"/>
      <c r="J217" s="1273"/>
      <c r="K217" s="1273"/>
      <c r="L217" s="1273"/>
      <c r="M217" s="1274"/>
      <c r="N217" s="1274"/>
      <c r="O217" s="1275"/>
      <c r="P217" s="1275"/>
      <c r="Q217" s="1275"/>
    </row>
    <row r="218" spans="1:17" hidden="1" x14ac:dyDescent="0.2">
      <c r="A218" s="1272"/>
      <c r="B218" s="1272"/>
      <c r="C218" s="1272"/>
      <c r="D218" s="1272"/>
      <c r="E218" s="1272"/>
      <c r="F218" s="1272"/>
      <c r="G218" s="1272"/>
      <c r="H218" s="1272"/>
      <c r="I218" s="1273"/>
      <c r="J218" s="1273"/>
      <c r="K218" s="1273"/>
      <c r="L218" s="1273"/>
      <c r="M218" s="1274"/>
      <c r="N218" s="1274"/>
      <c r="O218" s="1275"/>
      <c r="P218" s="1275"/>
      <c r="Q218" s="1275"/>
    </row>
    <row r="219" spans="1:17" hidden="1" x14ac:dyDescent="0.2">
      <c r="A219" s="1272"/>
      <c r="B219" s="1272"/>
      <c r="C219" s="1272"/>
      <c r="D219" s="1272"/>
      <c r="E219" s="1272"/>
      <c r="F219" s="1272"/>
      <c r="G219" s="1272"/>
      <c r="H219" s="1272"/>
      <c r="I219" s="1273"/>
      <c r="J219" s="1273"/>
      <c r="K219" s="1273"/>
      <c r="L219" s="1273"/>
      <c r="M219" s="1274"/>
      <c r="N219" s="1274"/>
      <c r="O219" s="1275"/>
      <c r="P219" s="1275"/>
      <c r="Q219" s="1275"/>
    </row>
    <row r="220" spans="1:17" hidden="1" x14ac:dyDescent="0.2">
      <c r="A220" s="1272"/>
      <c r="B220" s="1272"/>
      <c r="C220" s="1272"/>
      <c r="D220" s="1272"/>
      <c r="E220" s="1272"/>
      <c r="F220" s="1272"/>
      <c r="G220" s="1272"/>
      <c r="H220" s="1272"/>
      <c r="I220" s="1273"/>
      <c r="J220" s="1273"/>
      <c r="K220" s="1273"/>
      <c r="L220" s="1273"/>
      <c r="M220" s="1274"/>
      <c r="N220" s="1274"/>
      <c r="O220" s="1275"/>
      <c r="P220" s="1275"/>
      <c r="Q220" s="1275"/>
    </row>
    <row r="221" spans="1:17" x14ac:dyDescent="0.2">
      <c r="A221" s="1272"/>
      <c r="B221" s="1272"/>
      <c r="C221" s="1272"/>
      <c r="D221" s="1272"/>
      <c r="E221" s="1272"/>
      <c r="F221" s="1272"/>
      <c r="G221" s="1272"/>
      <c r="H221" s="1272"/>
      <c r="I221" s="1273"/>
      <c r="J221" s="1273"/>
      <c r="K221" s="1273"/>
      <c r="L221" s="1273"/>
      <c r="M221" s="1274"/>
      <c r="N221" s="1274"/>
      <c r="O221" s="1275"/>
      <c r="P221" s="1275"/>
      <c r="Q221" s="1275"/>
    </row>
    <row r="222" spans="1:17" x14ac:dyDescent="0.2">
      <c r="A222" s="1272"/>
      <c r="B222" s="1272"/>
      <c r="C222" s="1272"/>
      <c r="D222" s="1272"/>
      <c r="E222" s="1272"/>
      <c r="F222" s="1272"/>
      <c r="G222" s="1272"/>
      <c r="H222" s="1272"/>
      <c r="I222" s="1273"/>
      <c r="J222" s="1273"/>
      <c r="K222" s="1273"/>
      <c r="L222" s="1273"/>
      <c r="M222" s="1274"/>
      <c r="N222" s="1274"/>
      <c r="O222" s="1275"/>
      <c r="P222" s="1275"/>
      <c r="Q222" s="1275"/>
    </row>
    <row r="223" spans="1:17" x14ac:dyDescent="0.2">
      <c r="A223" s="1272"/>
      <c r="B223" s="1272"/>
      <c r="C223" s="1272"/>
      <c r="D223" s="1272"/>
      <c r="E223" s="1272"/>
      <c r="F223" s="1272"/>
      <c r="G223" s="1272"/>
      <c r="H223" s="1272"/>
      <c r="I223" s="1273"/>
      <c r="J223" s="1273"/>
      <c r="K223" s="1273"/>
      <c r="L223" s="1273"/>
      <c r="M223" s="1274"/>
      <c r="N223" s="1274"/>
      <c r="O223" s="1275"/>
      <c r="P223" s="1275"/>
      <c r="Q223" s="1275"/>
    </row>
    <row r="224" spans="1:17" x14ac:dyDescent="0.2">
      <c r="A224" s="1272"/>
      <c r="B224" s="1272"/>
      <c r="C224" s="1272"/>
      <c r="D224" s="1272"/>
      <c r="E224" s="1272"/>
      <c r="F224" s="1272"/>
      <c r="G224" s="1272"/>
      <c r="H224" s="1272"/>
      <c r="I224" s="1273"/>
      <c r="J224" s="1273"/>
      <c r="K224" s="1273"/>
      <c r="L224" s="1273"/>
      <c r="M224" s="1274"/>
      <c r="N224" s="1274"/>
      <c r="O224" s="1275"/>
      <c r="P224" s="1275"/>
      <c r="Q224" s="1275"/>
    </row>
    <row r="225" spans="1:17" x14ac:dyDescent="0.2">
      <c r="A225" s="1272"/>
      <c r="B225" s="1272"/>
      <c r="C225" s="1272"/>
      <c r="D225" s="1272"/>
      <c r="E225" s="1272"/>
      <c r="F225" s="1272"/>
      <c r="G225" s="1272"/>
      <c r="H225" s="1272"/>
      <c r="I225" s="1272"/>
      <c r="J225" s="1272"/>
      <c r="K225" s="1272"/>
      <c r="L225" s="1272"/>
      <c r="M225" s="1272"/>
      <c r="N225" s="1272"/>
      <c r="O225" s="1275"/>
      <c r="P225" s="1275"/>
      <c r="Q225" s="1275"/>
    </row>
    <row r="226" spans="1:17" x14ac:dyDescent="0.2">
      <c r="A226" s="1272"/>
      <c r="B226" s="1272"/>
      <c r="C226" s="1272"/>
      <c r="D226" s="1272"/>
      <c r="E226" s="1272"/>
      <c r="F226" s="1272"/>
      <c r="G226" s="1272"/>
      <c r="H226" s="1272"/>
      <c r="I226" s="1272"/>
      <c r="J226" s="1272"/>
      <c r="K226" s="1272"/>
      <c r="L226" s="1272"/>
      <c r="M226" s="1272"/>
      <c r="N226" s="1272"/>
      <c r="O226" s="1275"/>
      <c r="P226" s="1275"/>
      <c r="Q226" s="1275"/>
    </row>
    <row r="227" spans="1:17" x14ac:dyDescent="0.2">
      <c r="A227" s="1272"/>
      <c r="B227" s="1272"/>
      <c r="C227" s="1272"/>
      <c r="D227" s="1272"/>
      <c r="E227" s="1272"/>
      <c r="F227" s="1272"/>
      <c r="G227" s="1272"/>
      <c r="H227" s="1272"/>
      <c r="I227" s="1272"/>
      <c r="J227" s="1272"/>
      <c r="K227" s="1272"/>
      <c r="L227" s="1272"/>
      <c r="M227" s="1272"/>
      <c r="N227" s="1272"/>
      <c r="O227" s="1275"/>
      <c r="P227" s="1275"/>
      <c r="Q227" s="1275"/>
    </row>
    <row r="228" spans="1:17" x14ac:dyDescent="0.2">
      <c r="A228" s="1272"/>
      <c r="B228" s="1272"/>
      <c r="C228" s="1272"/>
      <c r="D228" s="1272"/>
      <c r="E228" s="1272"/>
      <c r="F228" s="1272"/>
      <c r="G228" s="1272"/>
      <c r="H228" s="1272"/>
      <c r="I228" s="1273"/>
      <c r="J228" s="1273"/>
      <c r="K228" s="1273"/>
      <c r="L228" s="1273"/>
      <c r="M228" s="1274"/>
      <c r="N228" s="1274"/>
      <c r="O228" s="1275"/>
      <c r="P228" s="1275"/>
      <c r="Q228" s="1275"/>
    </row>
    <row r="229" spans="1:17" x14ac:dyDescent="0.2">
      <c r="A229" s="1272"/>
      <c r="B229" s="1272"/>
      <c r="C229" s="1272"/>
      <c r="D229" s="1272"/>
      <c r="E229" s="1272"/>
      <c r="F229" s="1272"/>
      <c r="G229" s="1272"/>
      <c r="H229" s="1272"/>
      <c r="I229" s="1273"/>
      <c r="J229" s="1273"/>
      <c r="K229" s="1273"/>
      <c r="L229" s="1273"/>
      <c r="M229" s="1274"/>
      <c r="N229" s="1274"/>
      <c r="O229" s="1275"/>
      <c r="P229" s="1275"/>
      <c r="Q229" s="1275"/>
    </row>
    <row r="230" spans="1:17" x14ac:dyDescent="0.2">
      <c r="A230" s="1272"/>
      <c r="B230" s="1272"/>
      <c r="C230" s="1272"/>
      <c r="D230" s="1272"/>
      <c r="E230" s="1272"/>
      <c r="F230" s="1272"/>
      <c r="G230" s="1272"/>
      <c r="H230" s="1272"/>
      <c r="I230" s="1273"/>
      <c r="J230" s="1273"/>
      <c r="K230" s="1273"/>
      <c r="L230" s="1273"/>
      <c r="M230" s="1274"/>
      <c r="N230" s="1274"/>
      <c r="O230" s="1275"/>
      <c r="P230" s="1275"/>
      <c r="Q230" s="1275"/>
    </row>
    <row r="231" spans="1:17" x14ac:dyDescent="0.2">
      <c r="A231" s="1272"/>
      <c r="B231" s="1272"/>
      <c r="C231" s="1272"/>
      <c r="D231" s="1272"/>
      <c r="E231" s="1272"/>
      <c r="F231" s="1272"/>
      <c r="G231" s="1272"/>
      <c r="H231" s="1272"/>
      <c r="I231" s="1273"/>
      <c r="J231" s="1273"/>
      <c r="K231" s="1273"/>
      <c r="L231" s="1273"/>
      <c r="M231" s="1274"/>
      <c r="N231" s="1274"/>
      <c r="O231" s="1275"/>
      <c r="P231" s="1275"/>
      <c r="Q231" s="1275"/>
    </row>
    <row r="232" spans="1:17" x14ac:dyDescent="0.2">
      <c r="A232" s="1272"/>
      <c r="B232" s="1272"/>
      <c r="C232" s="1272"/>
      <c r="D232" s="1272"/>
      <c r="E232" s="1272"/>
      <c r="F232" s="1272"/>
      <c r="G232" s="1272"/>
      <c r="H232" s="1272"/>
      <c r="I232" s="1273"/>
      <c r="J232" s="1273"/>
      <c r="K232" s="1273"/>
      <c r="L232" s="1273"/>
      <c r="M232" s="1274"/>
      <c r="N232" s="1274"/>
      <c r="O232" s="1275"/>
      <c r="P232" s="1275"/>
      <c r="Q232" s="1275"/>
    </row>
    <row r="233" spans="1:17" x14ac:dyDescent="0.2">
      <c r="A233" s="1272"/>
      <c r="B233" s="1272"/>
      <c r="C233" s="1272"/>
      <c r="D233" s="1272"/>
      <c r="E233" s="1272"/>
      <c r="F233" s="1272"/>
      <c r="G233" s="1272"/>
      <c r="H233" s="1272"/>
      <c r="I233" s="1272"/>
      <c r="J233" s="1272"/>
      <c r="K233" s="1272"/>
      <c r="L233" s="1272"/>
      <c r="M233" s="1272"/>
      <c r="N233" s="1274"/>
      <c r="O233" s="1275"/>
      <c r="P233" s="1275"/>
      <c r="Q233" s="1275"/>
    </row>
    <row r="234" spans="1:17" x14ac:dyDescent="0.2">
      <c r="A234" s="1272"/>
      <c r="B234" s="1272"/>
      <c r="C234" s="1272"/>
      <c r="D234" s="1272"/>
      <c r="E234" s="1272"/>
      <c r="F234" s="1272"/>
      <c r="G234" s="1272"/>
      <c r="H234" s="1272"/>
      <c r="I234" s="1272"/>
      <c r="J234" s="1272"/>
      <c r="K234" s="1272"/>
      <c r="L234" s="1272"/>
      <c r="M234" s="1272"/>
      <c r="N234" s="1274"/>
      <c r="O234" s="1275"/>
      <c r="P234" s="1275"/>
      <c r="Q234" s="1275"/>
    </row>
    <row r="235" spans="1:17" x14ac:dyDescent="0.2">
      <c r="A235" s="1272"/>
      <c r="K235" s="1272"/>
      <c r="L235" s="1272"/>
      <c r="M235" s="1272"/>
      <c r="N235" s="1274"/>
      <c r="O235" s="1275"/>
      <c r="P235" s="1275"/>
      <c r="Q235" s="1275"/>
    </row>
    <row r="236" spans="1:17" x14ac:dyDescent="0.2">
      <c r="A236" s="1272"/>
      <c r="K236" s="1272"/>
      <c r="L236" s="1272"/>
      <c r="M236" s="1272"/>
      <c r="N236" s="1274"/>
      <c r="O236" s="1275"/>
      <c r="P236" s="1275"/>
      <c r="Q236" s="1275"/>
    </row>
    <row r="237" spans="1:17" x14ac:dyDescent="0.2">
      <c r="A237" s="1272"/>
      <c r="K237" s="1272"/>
      <c r="L237" s="1272"/>
      <c r="M237" s="1272"/>
      <c r="N237" s="1274"/>
      <c r="O237" s="1275"/>
      <c r="P237" s="1275"/>
      <c r="Q237" s="1275"/>
    </row>
    <row r="238" spans="1:17" x14ac:dyDescent="0.2">
      <c r="A238" s="1272"/>
      <c r="K238" s="1272"/>
      <c r="L238" s="1272"/>
      <c r="M238" s="1272"/>
      <c r="N238" s="1274"/>
      <c r="O238" s="1275"/>
      <c r="P238" s="1275"/>
      <c r="Q238" s="1275"/>
    </row>
    <row r="239" spans="1:17" x14ac:dyDescent="0.2">
      <c r="A239" s="1272"/>
      <c r="K239" s="1272"/>
      <c r="L239" s="1272"/>
      <c r="M239" s="1272"/>
      <c r="N239" s="1274"/>
      <c r="O239" s="1275"/>
      <c r="P239" s="1275"/>
      <c r="Q239" s="1275"/>
    </row>
    <row r="240" spans="1:17" x14ac:dyDescent="0.2">
      <c r="A240" s="1272"/>
      <c r="K240" s="1272"/>
      <c r="L240" s="1272"/>
      <c r="M240" s="1272"/>
      <c r="N240" s="1274"/>
      <c r="O240" s="1275"/>
      <c r="P240" s="1275"/>
      <c r="Q240" s="1275"/>
    </row>
    <row r="241" spans="1:17" x14ac:dyDescent="0.2">
      <c r="A241" s="1272"/>
      <c r="K241" s="1272"/>
      <c r="L241" s="1272"/>
      <c r="M241" s="1272"/>
      <c r="N241" s="1274"/>
      <c r="O241" s="1275"/>
      <c r="P241" s="1275"/>
      <c r="Q241" s="1275"/>
    </row>
    <row r="242" spans="1:17" x14ac:dyDescent="0.2">
      <c r="A242" s="1272"/>
      <c r="B242" s="1272"/>
      <c r="C242" s="1272"/>
      <c r="D242" s="1272"/>
      <c r="E242" s="1272"/>
      <c r="F242" s="1272"/>
      <c r="G242" s="1272"/>
      <c r="H242" s="1272"/>
      <c r="I242" s="1272"/>
      <c r="J242" s="1272"/>
      <c r="K242" s="1272"/>
      <c r="L242" s="1272"/>
      <c r="M242" s="1272"/>
      <c r="N242" s="1274"/>
      <c r="O242" s="1275"/>
      <c r="P242" s="1275"/>
      <c r="Q242" s="1275"/>
    </row>
    <row r="243" spans="1:17" x14ac:dyDescent="0.2">
      <c r="A243" s="1272"/>
      <c r="B243" s="1272"/>
      <c r="C243" s="1272"/>
      <c r="D243" s="1272"/>
      <c r="E243" s="1272"/>
      <c r="F243" s="1272"/>
      <c r="G243" s="1272"/>
      <c r="H243" s="1272"/>
      <c r="I243" s="1272"/>
      <c r="J243" s="1272"/>
      <c r="K243" s="1272"/>
      <c r="L243" s="1272"/>
      <c r="M243" s="1272"/>
      <c r="N243" s="1274"/>
      <c r="O243" s="1275"/>
      <c r="P243" s="1275"/>
      <c r="Q243" s="1275"/>
    </row>
    <row r="244" spans="1:17" x14ac:dyDescent="0.2">
      <c r="A244" s="1272"/>
      <c r="B244" s="1272"/>
      <c r="C244" s="1272"/>
      <c r="D244" s="1272"/>
      <c r="E244" s="1272"/>
      <c r="F244" s="1272"/>
      <c r="G244" s="1272"/>
      <c r="H244" s="1272"/>
      <c r="I244" s="1273"/>
      <c r="J244" s="1273"/>
      <c r="K244" s="1273"/>
      <c r="L244" s="1273"/>
      <c r="M244" s="1274"/>
      <c r="N244" s="1274"/>
      <c r="O244" s="1275"/>
      <c r="P244" s="1275"/>
      <c r="Q244" s="1275"/>
    </row>
    <row r="245" spans="1:17" x14ac:dyDescent="0.2">
      <c r="A245" s="1272"/>
      <c r="B245" s="1272"/>
      <c r="C245" s="1272"/>
      <c r="D245" s="1272"/>
      <c r="E245" s="1272"/>
      <c r="F245" s="1272"/>
      <c r="G245" s="1272"/>
      <c r="H245" s="1272"/>
      <c r="I245" s="1273"/>
      <c r="J245" s="1273"/>
      <c r="K245" s="1273"/>
      <c r="L245" s="1273"/>
      <c r="M245" s="1274"/>
      <c r="N245" s="1274"/>
      <c r="O245" s="1275"/>
      <c r="P245" s="1275"/>
      <c r="Q245" s="1275"/>
    </row>
    <row r="246" spans="1:17" x14ac:dyDescent="0.2">
      <c r="A246" s="1272"/>
      <c r="B246" s="1272"/>
      <c r="C246" s="1272"/>
      <c r="D246" s="1272"/>
      <c r="E246" s="1272"/>
      <c r="F246" s="1272"/>
      <c r="G246" s="1272"/>
      <c r="H246" s="1272"/>
      <c r="I246" s="1273"/>
      <c r="J246" s="1273"/>
      <c r="K246" s="1273"/>
      <c r="L246" s="1273"/>
      <c r="M246" s="1274"/>
      <c r="N246" s="1274"/>
      <c r="O246" s="1275"/>
      <c r="P246" s="1275"/>
      <c r="Q246" s="1275"/>
    </row>
    <row r="247" spans="1:17" x14ac:dyDescent="0.2">
      <c r="A247" s="1272"/>
      <c r="B247" s="1272"/>
      <c r="C247" s="1272"/>
      <c r="D247" s="1272"/>
      <c r="E247" s="1272"/>
      <c r="F247" s="1272"/>
      <c r="G247" s="1272"/>
      <c r="H247" s="1272"/>
      <c r="I247" s="1273"/>
      <c r="J247" s="1273"/>
      <c r="K247" s="1273"/>
      <c r="L247" s="1273"/>
      <c r="M247" s="1274"/>
      <c r="N247" s="1274"/>
      <c r="O247" s="1275"/>
      <c r="P247" s="1275"/>
      <c r="Q247" s="1275"/>
    </row>
    <row r="248" spans="1:17" x14ac:dyDescent="0.2">
      <c r="A248" s="1272"/>
      <c r="B248" s="1272"/>
      <c r="C248" s="1272"/>
      <c r="D248" s="1272"/>
      <c r="E248" s="1272"/>
      <c r="F248" s="1272"/>
      <c r="G248" s="1272"/>
      <c r="H248" s="1272"/>
      <c r="I248" s="1273"/>
      <c r="J248" s="1273"/>
      <c r="K248" s="1273"/>
      <c r="L248" s="1273"/>
      <c r="M248" s="1274"/>
      <c r="N248" s="1274"/>
      <c r="O248" s="1275"/>
      <c r="P248" s="1275"/>
      <c r="Q248" s="1275"/>
    </row>
    <row r="249" spans="1:17" x14ac:dyDescent="0.2">
      <c r="A249" s="1272"/>
      <c r="B249" s="1272"/>
      <c r="C249" s="1272"/>
      <c r="D249" s="1272"/>
      <c r="E249" s="1272"/>
      <c r="F249" s="1272"/>
      <c r="G249" s="1272"/>
      <c r="H249" s="1272"/>
      <c r="I249" s="1273"/>
      <c r="J249" s="1273"/>
      <c r="K249" s="1273"/>
      <c r="L249" s="1273"/>
      <c r="M249" s="1274"/>
      <c r="N249" s="1274"/>
      <c r="O249" s="1275"/>
      <c r="P249" s="1275"/>
      <c r="Q249" s="1275"/>
    </row>
    <row r="250" spans="1:17" x14ac:dyDescent="0.2">
      <c r="A250" s="1272"/>
      <c r="B250" s="1272"/>
      <c r="C250" s="1272"/>
      <c r="D250" s="1272"/>
      <c r="E250" s="1272"/>
      <c r="F250" s="1272"/>
      <c r="G250" s="1272"/>
      <c r="H250" s="1272"/>
      <c r="I250" s="1273"/>
      <c r="J250" s="1273"/>
      <c r="K250" s="1273"/>
      <c r="L250" s="1273"/>
      <c r="M250" s="1274"/>
      <c r="N250" s="1274"/>
      <c r="O250" s="1275"/>
      <c r="P250" s="1275"/>
      <c r="Q250" s="1275"/>
    </row>
    <row r="251" spans="1:17" x14ac:dyDescent="0.2">
      <c r="A251" s="1272"/>
      <c r="B251" s="1272"/>
      <c r="C251" s="1272"/>
      <c r="D251" s="1272"/>
      <c r="E251" s="1272"/>
      <c r="F251" s="1272"/>
      <c r="G251" s="1272"/>
      <c r="H251" s="1272"/>
      <c r="I251" s="1273"/>
      <c r="J251" s="1273"/>
      <c r="K251" s="1273"/>
      <c r="L251" s="1273"/>
      <c r="M251" s="1274"/>
      <c r="N251" s="1274"/>
      <c r="O251" s="1275"/>
      <c r="P251" s="1275"/>
      <c r="Q251" s="1275"/>
    </row>
    <row r="252" spans="1:17" x14ac:dyDescent="0.2">
      <c r="A252" s="1272"/>
      <c r="B252" s="1272"/>
      <c r="C252" s="1272"/>
      <c r="D252" s="1272"/>
      <c r="E252" s="1272"/>
      <c r="F252" s="1272"/>
      <c r="G252" s="1272"/>
      <c r="H252" s="1272"/>
      <c r="I252" s="1273"/>
      <c r="J252" s="1273"/>
      <c r="K252" s="1273"/>
      <c r="L252" s="1273"/>
      <c r="M252" s="1274"/>
      <c r="N252" s="1274"/>
      <c r="O252" s="1275"/>
      <c r="P252" s="1275"/>
      <c r="Q252" s="1275"/>
    </row>
    <row r="253" spans="1:17" x14ac:dyDescent="0.2">
      <c r="A253" s="1272"/>
      <c r="B253" s="1272"/>
      <c r="C253" s="1272"/>
      <c r="D253" s="1272"/>
      <c r="E253" s="1272"/>
      <c r="F253" s="1272"/>
      <c r="G253" s="1272"/>
      <c r="H253" s="1272"/>
      <c r="I253" s="1273"/>
      <c r="J253" s="1273"/>
      <c r="K253" s="1273"/>
      <c r="L253" s="1273"/>
      <c r="M253" s="1274"/>
      <c r="N253" s="1274"/>
      <c r="O253" s="1275"/>
      <c r="P253" s="1275"/>
      <c r="Q253" s="1275"/>
    </row>
    <row r="254" spans="1:17" x14ac:dyDescent="0.2">
      <c r="A254" s="1272"/>
      <c r="B254" s="1272"/>
      <c r="C254" s="1272"/>
      <c r="D254" s="1272"/>
      <c r="E254" s="1272"/>
      <c r="F254" s="1272"/>
      <c r="G254" s="1272"/>
      <c r="H254" s="1272"/>
      <c r="I254" s="1273"/>
      <c r="J254" s="1273"/>
      <c r="K254" s="1273"/>
      <c r="L254" s="1273"/>
      <c r="M254" s="1274"/>
      <c r="N254" s="1274"/>
      <c r="O254" s="1275"/>
      <c r="P254" s="1275"/>
      <c r="Q254" s="1275"/>
    </row>
    <row r="255" spans="1:17" x14ac:dyDescent="0.2">
      <c r="A255" s="1272"/>
      <c r="B255" s="1272"/>
      <c r="C255" s="1272"/>
      <c r="D255" s="1272"/>
      <c r="E255" s="1272"/>
      <c r="F255" s="1272"/>
      <c r="G255" s="1272"/>
      <c r="H255" s="1272"/>
      <c r="I255" s="1273"/>
      <c r="J255" s="1273"/>
      <c r="K255" s="1273"/>
      <c r="L255" s="1273"/>
      <c r="M255" s="1274"/>
      <c r="N255" s="1274"/>
      <c r="O255" s="1275"/>
      <c r="P255" s="1275"/>
      <c r="Q255" s="1275"/>
    </row>
    <row r="256" spans="1:17" x14ac:dyDescent="0.2">
      <c r="A256" s="1272"/>
      <c r="B256" s="1272"/>
      <c r="C256" s="1272"/>
      <c r="D256" s="1272"/>
      <c r="E256" s="1272"/>
      <c r="F256" s="1272"/>
      <c r="G256" s="1272"/>
      <c r="H256" s="1272"/>
      <c r="I256" s="1273"/>
      <c r="J256" s="1273"/>
      <c r="K256" s="1273"/>
      <c r="L256" s="1273"/>
      <c r="M256" s="1274"/>
      <c r="N256" s="1274"/>
      <c r="O256" s="1275"/>
      <c r="P256" s="1275"/>
      <c r="Q256" s="1275"/>
    </row>
    <row r="257" spans="1:17" x14ac:dyDescent="0.2">
      <c r="A257" s="1272"/>
      <c r="B257" s="1272"/>
      <c r="C257" s="1272"/>
      <c r="D257" s="1272"/>
      <c r="E257" s="1272"/>
      <c r="F257" s="1272"/>
      <c r="G257" s="1272"/>
      <c r="H257" s="1272"/>
      <c r="I257" s="1273"/>
      <c r="J257" s="1273"/>
      <c r="K257" s="1273"/>
      <c r="L257" s="1273"/>
      <c r="M257" s="1274"/>
      <c r="N257" s="1274"/>
      <c r="O257" s="1275"/>
      <c r="P257" s="1275"/>
      <c r="Q257" s="1275"/>
    </row>
    <row r="258" spans="1:17" x14ac:dyDescent="0.2">
      <c r="A258" s="1272"/>
      <c r="B258" s="1272"/>
      <c r="C258" s="1272"/>
      <c r="D258" s="1272"/>
      <c r="E258" s="1272"/>
      <c r="F258" s="1272"/>
      <c r="G258" s="1272"/>
      <c r="H258" s="1272"/>
      <c r="I258" s="1273"/>
      <c r="J258" s="1273"/>
      <c r="K258" s="1273"/>
      <c r="L258" s="1273"/>
      <c r="M258" s="1274"/>
      <c r="N258" s="1274"/>
      <c r="O258" s="1275"/>
      <c r="P258" s="1275"/>
      <c r="Q258" s="1275"/>
    </row>
    <row r="259" spans="1:17" x14ac:dyDescent="0.2">
      <c r="A259" s="1272"/>
      <c r="B259" s="1272"/>
      <c r="C259" s="1272"/>
      <c r="D259" s="1272"/>
      <c r="E259" s="1272"/>
      <c r="F259" s="1272"/>
      <c r="G259" s="1272"/>
      <c r="H259" s="1272"/>
      <c r="I259" s="1273"/>
      <c r="J259" s="1273"/>
      <c r="K259" s="1273"/>
      <c r="L259" s="1273"/>
      <c r="M259" s="1274"/>
      <c r="N259" s="1274"/>
      <c r="O259" s="1275"/>
      <c r="P259" s="1275"/>
      <c r="Q259" s="1275"/>
    </row>
    <row r="260" spans="1:17" x14ac:dyDescent="0.2">
      <c r="A260" s="1272"/>
      <c r="B260" s="1272"/>
      <c r="C260" s="1272"/>
      <c r="D260" s="1272"/>
      <c r="E260" s="1272"/>
      <c r="F260" s="1272"/>
      <c r="G260" s="1272"/>
      <c r="H260" s="1272"/>
      <c r="I260" s="1273"/>
      <c r="J260" s="1273"/>
      <c r="K260" s="1273"/>
      <c r="L260" s="1273"/>
      <c r="M260" s="1274"/>
      <c r="N260" s="1274"/>
      <c r="O260" s="1275"/>
      <c r="P260" s="1275"/>
      <c r="Q260" s="1275"/>
    </row>
    <row r="261" spans="1:17" x14ac:dyDescent="0.2">
      <c r="A261" s="1272"/>
      <c r="B261" s="1272"/>
      <c r="C261" s="1272"/>
      <c r="D261" s="1272"/>
      <c r="E261" s="1272"/>
      <c r="F261" s="1272"/>
      <c r="G261" s="1272"/>
      <c r="H261" s="1272"/>
      <c r="I261" s="1273"/>
      <c r="J261" s="1273"/>
      <c r="K261" s="1273"/>
      <c r="L261" s="1273"/>
      <c r="M261" s="1274"/>
      <c r="N261" s="1274"/>
      <c r="O261" s="1275"/>
      <c r="P261" s="1275"/>
      <c r="Q261" s="1275"/>
    </row>
    <row r="262" spans="1:17" x14ac:dyDescent="0.2">
      <c r="A262" s="1272"/>
      <c r="B262" s="1272"/>
      <c r="C262" s="1272"/>
      <c r="D262" s="1272"/>
      <c r="E262" s="1272"/>
      <c r="F262" s="1272"/>
      <c r="G262" s="1272"/>
      <c r="H262" s="1272"/>
      <c r="I262" s="1273"/>
      <c r="J262" s="1273"/>
      <c r="K262" s="1273"/>
      <c r="L262" s="1273"/>
      <c r="M262" s="1274"/>
      <c r="N262" s="1274"/>
      <c r="O262" s="1275"/>
      <c r="P262" s="1275"/>
      <c r="Q262" s="1275"/>
    </row>
    <row r="263" spans="1:17" x14ac:dyDescent="0.2">
      <c r="A263" s="1272"/>
      <c r="B263" s="1272"/>
      <c r="C263" s="1272"/>
      <c r="D263" s="1272"/>
      <c r="E263" s="1272"/>
      <c r="F263" s="1272"/>
      <c r="G263" s="1272"/>
      <c r="H263" s="1272"/>
      <c r="I263" s="1273"/>
      <c r="J263" s="1273"/>
      <c r="K263" s="1273"/>
      <c r="L263" s="1273"/>
      <c r="M263" s="1274"/>
      <c r="N263" s="1274"/>
      <c r="O263" s="1275"/>
      <c r="P263" s="1275"/>
      <c r="Q263" s="1275"/>
    </row>
    <row r="264" spans="1:17" x14ac:dyDescent="0.2">
      <c r="A264" s="1272"/>
      <c r="B264" s="1272"/>
      <c r="C264" s="1272"/>
      <c r="D264" s="1272"/>
      <c r="E264" s="1272"/>
      <c r="F264" s="1272"/>
      <c r="G264" s="1272"/>
      <c r="H264" s="1272"/>
      <c r="I264" s="1273"/>
      <c r="J264" s="1273"/>
      <c r="K264" s="1273"/>
      <c r="L264" s="1273"/>
      <c r="M264" s="1274"/>
      <c r="N264" s="1274"/>
      <c r="O264" s="1275"/>
      <c r="P264" s="1275"/>
      <c r="Q264" s="1275"/>
    </row>
    <row r="265" spans="1:17" x14ac:dyDescent="0.2">
      <c r="A265" s="1272"/>
      <c r="B265" s="1272"/>
      <c r="C265" s="1272"/>
      <c r="D265" s="1272"/>
      <c r="E265" s="1272"/>
      <c r="F265" s="1272"/>
      <c r="G265" s="1272"/>
      <c r="H265" s="1272"/>
      <c r="I265" s="1273"/>
      <c r="J265" s="1273"/>
      <c r="K265" s="1273"/>
      <c r="L265" s="1273"/>
      <c r="M265" s="1274"/>
      <c r="N265" s="1274"/>
      <c r="O265" s="1275"/>
      <c r="P265" s="1275"/>
      <c r="Q265" s="1275"/>
    </row>
    <row r="266" spans="1:17" x14ac:dyDescent="0.2">
      <c r="A266" s="1272"/>
      <c r="B266" s="1272"/>
      <c r="C266" s="1272"/>
      <c r="D266" s="1272"/>
      <c r="E266" s="1272"/>
      <c r="F266" s="1272"/>
      <c r="G266" s="1272"/>
      <c r="H266" s="1272"/>
      <c r="I266" s="1273"/>
      <c r="J266" s="1273"/>
      <c r="K266" s="1273"/>
      <c r="L266" s="1273"/>
      <c r="M266" s="1274"/>
      <c r="N266" s="1274"/>
      <c r="O266" s="1275"/>
      <c r="P266" s="1275"/>
      <c r="Q266" s="1275"/>
    </row>
    <row r="267" spans="1:17" x14ac:dyDescent="0.2">
      <c r="A267" s="1272"/>
      <c r="B267" s="1272"/>
      <c r="C267" s="1272"/>
      <c r="D267" s="1272"/>
      <c r="E267" s="1272"/>
      <c r="F267" s="1272"/>
      <c r="G267" s="1272"/>
      <c r="H267" s="1272"/>
      <c r="I267" s="1273"/>
      <c r="J267" s="1273"/>
      <c r="K267" s="1273"/>
      <c r="L267" s="1273"/>
      <c r="M267" s="1274"/>
      <c r="N267" s="1274"/>
      <c r="O267" s="1275"/>
      <c r="P267" s="1275"/>
      <c r="Q267" s="1275"/>
    </row>
    <row r="268" spans="1:17" x14ac:dyDescent="0.2">
      <c r="A268" s="1272"/>
      <c r="B268" s="1272"/>
      <c r="C268" s="1272"/>
      <c r="D268" s="1272"/>
      <c r="E268" s="1272"/>
      <c r="F268" s="1272"/>
      <c r="G268" s="1272"/>
      <c r="H268" s="1272"/>
      <c r="I268" s="1273"/>
      <c r="J268" s="1273"/>
      <c r="K268" s="1273"/>
      <c r="L268" s="1273"/>
      <c r="M268" s="1274"/>
      <c r="N268" s="1274"/>
      <c r="O268" s="1275"/>
      <c r="P268" s="1275"/>
      <c r="Q268" s="1275"/>
    </row>
    <row r="269" spans="1:17" x14ac:dyDescent="0.2">
      <c r="A269" s="1272"/>
      <c r="B269" s="1272"/>
      <c r="C269" s="1272"/>
      <c r="D269" s="1272"/>
      <c r="E269" s="1272"/>
      <c r="F269" s="1272"/>
      <c r="G269" s="1272"/>
      <c r="H269" s="1272"/>
      <c r="I269" s="1273"/>
      <c r="J269" s="1273"/>
      <c r="K269" s="1273"/>
      <c r="L269" s="1273"/>
      <c r="M269" s="1274"/>
      <c r="N269" s="1274"/>
      <c r="O269" s="1275"/>
      <c r="P269" s="1275"/>
      <c r="Q269" s="1275"/>
    </row>
    <row r="270" spans="1:17" x14ac:dyDescent="0.2">
      <c r="A270" s="1272"/>
      <c r="B270" s="1272"/>
      <c r="C270" s="1272"/>
      <c r="D270" s="1272"/>
      <c r="E270" s="1272"/>
      <c r="F270" s="1272"/>
      <c r="G270" s="1272"/>
      <c r="H270" s="1272"/>
      <c r="I270" s="1273"/>
      <c r="J270" s="1273"/>
      <c r="K270" s="1273"/>
      <c r="L270" s="1273"/>
      <c r="M270" s="1274"/>
      <c r="N270" s="1274"/>
      <c r="O270" s="1275"/>
      <c r="P270" s="1275"/>
      <c r="Q270" s="1275"/>
    </row>
    <row r="271" spans="1:17" x14ac:dyDescent="0.2">
      <c r="A271" s="1272"/>
      <c r="B271" s="1272"/>
      <c r="C271" s="1272"/>
      <c r="D271" s="1272"/>
      <c r="E271" s="1272"/>
      <c r="F271" s="1272"/>
      <c r="G271" s="1272"/>
      <c r="H271" s="1272"/>
      <c r="I271" s="1273"/>
      <c r="J271" s="1273"/>
      <c r="K271" s="1273"/>
      <c r="L271" s="1273"/>
      <c r="M271" s="1274"/>
      <c r="N271" s="1274"/>
      <c r="O271" s="1275"/>
      <c r="P271" s="1275"/>
      <c r="Q271" s="1275"/>
    </row>
    <row r="272" spans="1:17" x14ac:dyDescent="0.2">
      <c r="A272" s="1272"/>
      <c r="B272" s="1272"/>
      <c r="C272" s="1272"/>
      <c r="D272" s="1272"/>
      <c r="E272" s="1272"/>
      <c r="F272" s="1272"/>
      <c r="G272" s="1272"/>
      <c r="H272" s="1272"/>
      <c r="I272" s="1273"/>
      <c r="J272" s="1273"/>
      <c r="K272" s="1273"/>
      <c r="L272" s="1273"/>
      <c r="M272" s="1274"/>
      <c r="N272" s="1274"/>
      <c r="O272" s="1275"/>
      <c r="P272" s="1275"/>
      <c r="Q272" s="1275"/>
    </row>
    <row r="273" spans="1:17" x14ac:dyDescent="0.2">
      <c r="A273" s="1272"/>
      <c r="B273" s="1272"/>
      <c r="C273" s="1272"/>
      <c r="D273" s="1272"/>
      <c r="E273" s="1272"/>
      <c r="F273" s="1272"/>
      <c r="G273" s="1272"/>
      <c r="H273" s="1272"/>
      <c r="I273" s="1273"/>
      <c r="J273" s="1273"/>
      <c r="K273" s="1273"/>
      <c r="L273" s="1273"/>
      <c r="M273" s="1274"/>
      <c r="N273" s="1274"/>
      <c r="O273" s="1275"/>
      <c r="P273" s="1275"/>
      <c r="Q273" s="1275"/>
    </row>
    <row r="274" spans="1:17" x14ac:dyDescent="0.2">
      <c r="A274" s="1272"/>
      <c r="B274" s="1272"/>
      <c r="C274" s="1272"/>
      <c r="D274" s="1272"/>
      <c r="E274" s="1272"/>
      <c r="F274" s="1272"/>
      <c r="G274" s="1272"/>
      <c r="H274" s="1272"/>
      <c r="I274" s="1273"/>
      <c r="J274" s="1273"/>
      <c r="K274" s="1273"/>
      <c r="L274" s="1273"/>
      <c r="M274" s="1274"/>
      <c r="N274" s="1274"/>
      <c r="O274" s="1275"/>
      <c r="P274" s="1275"/>
      <c r="Q274" s="1275"/>
    </row>
    <row r="275" spans="1:17" x14ac:dyDescent="0.2">
      <c r="A275" s="1272"/>
      <c r="B275" s="1272"/>
      <c r="C275" s="1272"/>
      <c r="D275" s="1272"/>
      <c r="E275" s="1272"/>
      <c r="F275" s="1272"/>
      <c r="G275" s="1272"/>
      <c r="H275" s="1272"/>
      <c r="I275" s="1273"/>
      <c r="J275" s="1273"/>
      <c r="K275" s="1273"/>
      <c r="L275" s="1273"/>
      <c r="M275" s="1274"/>
      <c r="N275" s="1274"/>
      <c r="O275" s="1275"/>
      <c r="P275" s="1275"/>
      <c r="Q275" s="1275"/>
    </row>
    <row r="276" spans="1:17" x14ac:dyDescent="0.2">
      <c r="A276" s="1272"/>
      <c r="B276" s="1272"/>
      <c r="C276" s="1272"/>
      <c r="D276" s="1272"/>
      <c r="E276" s="1272"/>
      <c r="F276" s="1272"/>
      <c r="G276" s="1272"/>
      <c r="H276" s="1272"/>
      <c r="I276" s="1273"/>
      <c r="J276" s="1273"/>
      <c r="K276" s="1273"/>
      <c r="L276" s="1273"/>
      <c r="M276" s="1274"/>
      <c r="N276" s="1274"/>
      <c r="O276" s="1275"/>
      <c r="P276" s="1275"/>
      <c r="Q276" s="1275"/>
    </row>
    <row r="277" spans="1:17" x14ac:dyDescent="0.2">
      <c r="A277" s="1272"/>
      <c r="B277" s="1272"/>
      <c r="C277" s="1272"/>
      <c r="D277" s="1272"/>
      <c r="E277" s="1272"/>
      <c r="F277" s="1272"/>
      <c r="G277" s="1272"/>
      <c r="H277" s="1272"/>
      <c r="I277" s="1273"/>
      <c r="J277" s="1273"/>
      <c r="K277" s="1273"/>
      <c r="L277" s="1273"/>
      <c r="M277" s="1274"/>
      <c r="N277" s="1274"/>
      <c r="O277" s="1275"/>
      <c r="P277" s="1275"/>
      <c r="Q277" s="1275"/>
    </row>
    <row r="278" spans="1:17" x14ac:dyDescent="0.2">
      <c r="A278" s="1272"/>
      <c r="B278" s="1272"/>
      <c r="C278" s="1272"/>
      <c r="D278" s="1272"/>
      <c r="E278" s="1272"/>
      <c r="F278" s="1272"/>
      <c r="G278" s="1272"/>
      <c r="H278" s="1272"/>
      <c r="I278" s="1273"/>
      <c r="J278" s="1273"/>
      <c r="K278" s="1273"/>
      <c r="L278" s="1273"/>
      <c r="M278" s="1274"/>
      <c r="N278" s="1274"/>
      <c r="O278" s="1275"/>
      <c r="P278" s="1275"/>
      <c r="Q278" s="1275"/>
    </row>
    <row r="279" spans="1:17" x14ac:dyDescent="0.2">
      <c r="A279" s="1272"/>
      <c r="B279" s="1272"/>
      <c r="C279" s="1272"/>
      <c r="D279" s="1272"/>
      <c r="E279" s="1272"/>
      <c r="F279" s="1272"/>
      <c r="G279" s="1272"/>
      <c r="H279" s="1272"/>
      <c r="I279" s="1273"/>
      <c r="J279" s="1273"/>
      <c r="K279" s="1273"/>
      <c r="L279" s="1273"/>
      <c r="M279" s="1274"/>
      <c r="N279" s="1274"/>
      <c r="O279" s="1275"/>
      <c r="P279" s="1275"/>
      <c r="Q279" s="1275"/>
    </row>
    <row r="280" spans="1:17" x14ac:dyDescent="0.2">
      <c r="A280" s="1272"/>
      <c r="B280" s="1272"/>
      <c r="C280" s="1272"/>
      <c r="D280" s="1272"/>
      <c r="E280" s="1272"/>
      <c r="F280" s="1272"/>
      <c r="G280" s="1272"/>
      <c r="H280" s="1272"/>
      <c r="I280" s="1273"/>
      <c r="J280" s="1273"/>
      <c r="K280" s="1273"/>
      <c r="L280" s="1273"/>
      <c r="M280" s="1274"/>
      <c r="N280" s="1274"/>
      <c r="O280" s="1275"/>
      <c r="P280" s="1275"/>
      <c r="Q280" s="1275"/>
    </row>
    <row r="281" spans="1:17" x14ac:dyDescent="0.2">
      <c r="A281" s="1272"/>
      <c r="B281" s="1272"/>
      <c r="C281" s="1272"/>
      <c r="D281" s="1272"/>
      <c r="E281" s="1272"/>
      <c r="F281" s="1272"/>
      <c r="G281" s="1272"/>
      <c r="H281" s="1272"/>
      <c r="I281" s="1273"/>
      <c r="J281" s="1273"/>
      <c r="K281" s="1273"/>
      <c r="L281" s="1273"/>
      <c r="M281" s="1274"/>
      <c r="N281" s="1274"/>
      <c r="O281" s="1275"/>
      <c r="P281" s="1275"/>
      <c r="Q281" s="1275"/>
    </row>
    <row r="282" spans="1:17" x14ac:dyDescent="0.2">
      <c r="A282" s="1272"/>
      <c r="B282" s="1272"/>
      <c r="C282" s="1272"/>
      <c r="D282" s="1272"/>
      <c r="E282" s="1272"/>
      <c r="F282" s="1272"/>
      <c r="G282" s="1272"/>
      <c r="H282" s="1272"/>
      <c r="I282" s="1273"/>
      <c r="J282" s="1273"/>
      <c r="K282" s="1273"/>
      <c r="L282" s="1273"/>
      <c r="M282" s="1274"/>
      <c r="N282" s="1274"/>
      <c r="O282" s="1275"/>
      <c r="P282" s="1275"/>
      <c r="Q282" s="1275"/>
    </row>
    <row r="283" spans="1:17" x14ac:dyDescent="0.2">
      <c r="A283" s="1272"/>
      <c r="B283" s="1272"/>
      <c r="C283" s="1272"/>
      <c r="D283" s="1272"/>
      <c r="E283" s="1272"/>
      <c r="F283" s="1272"/>
      <c r="G283" s="1272"/>
      <c r="H283" s="1272"/>
      <c r="I283" s="1273"/>
      <c r="J283" s="1273"/>
      <c r="K283" s="1273"/>
      <c r="L283" s="1273"/>
      <c r="M283" s="1274"/>
      <c r="N283" s="1274"/>
      <c r="O283" s="1275"/>
      <c r="P283" s="1275"/>
      <c r="Q283" s="1275"/>
    </row>
    <row r="284" spans="1:17" x14ac:dyDescent="0.2">
      <c r="A284" s="1272"/>
      <c r="B284" s="1272"/>
      <c r="C284" s="1272"/>
      <c r="D284" s="1272"/>
      <c r="E284" s="1272"/>
      <c r="F284" s="1272"/>
      <c r="G284" s="1272"/>
      <c r="H284" s="1272"/>
      <c r="I284" s="1273"/>
      <c r="J284" s="1273"/>
      <c r="K284" s="1273"/>
      <c r="L284" s="1273"/>
      <c r="M284" s="1274"/>
      <c r="N284" s="1274"/>
      <c r="O284" s="1275"/>
      <c r="P284" s="1275"/>
      <c r="Q284" s="1275"/>
    </row>
    <row r="285" spans="1:17" x14ac:dyDescent="0.2">
      <c r="A285" s="1272"/>
      <c r="B285" s="1272"/>
      <c r="C285" s="1272"/>
      <c r="D285" s="1272"/>
      <c r="E285" s="1272"/>
      <c r="F285" s="1272"/>
      <c r="G285" s="1272"/>
      <c r="H285" s="1272"/>
      <c r="I285" s="1273"/>
      <c r="J285" s="1273"/>
      <c r="K285" s="1273"/>
      <c r="L285" s="1273"/>
      <c r="M285" s="1274"/>
      <c r="N285" s="1274"/>
      <c r="O285" s="1275"/>
      <c r="P285" s="1275"/>
      <c r="Q285" s="1275"/>
    </row>
    <row r="286" spans="1:17" x14ac:dyDescent="0.2">
      <c r="A286" s="1272"/>
      <c r="B286" s="1272"/>
      <c r="C286" s="1272"/>
      <c r="D286" s="1272"/>
      <c r="E286" s="1272"/>
      <c r="F286" s="1272"/>
      <c r="G286" s="1272"/>
      <c r="H286" s="1272"/>
      <c r="I286" s="1273"/>
      <c r="J286" s="1273"/>
      <c r="K286" s="1273"/>
      <c r="L286" s="1273"/>
      <c r="M286" s="1274"/>
      <c r="N286" s="1274"/>
      <c r="O286" s="1275"/>
      <c r="P286" s="1275"/>
      <c r="Q286" s="1275"/>
    </row>
    <row r="287" spans="1:17" x14ac:dyDescent="0.2">
      <c r="A287" s="1272"/>
      <c r="B287" s="1272"/>
      <c r="C287" s="1272"/>
      <c r="D287" s="1272"/>
      <c r="E287" s="1272"/>
      <c r="F287" s="1272"/>
      <c r="G287" s="1272"/>
      <c r="H287" s="1272"/>
      <c r="I287" s="1273"/>
      <c r="J287" s="1273"/>
      <c r="K287" s="1273"/>
      <c r="L287" s="1273"/>
      <c r="M287" s="1274"/>
      <c r="N287" s="1274"/>
      <c r="O287" s="1275"/>
      <c r="P287" s="1275"/>
      <c r="Q287" s="1275"/>
    </row>
    <row r="288" spans="1:17" x14ac:dyDescent="0.2">
      <c r="A288" s="1272"/>
      <c r="B288" s="1272"/>
      <c r="C288" s="1272"/>
      <c r="D288" s="1272"/>
      <c r="E288" s="1272"/>
      <c r="F288" s="1272"/>
      <c r="G288" s="1272"/>
      <c r="H288" s="1272"/>
      <c r="I288" s="1273"/>
      <c r="J288" s="1273"/>
      <c r="K288" s="1273"/>
      <c r="L288" s="1273"/>
      <c r="M288" s="1274"/>
      <c r="N288" s="1274"/>
      <c r="O288" s="1275"/>
      <c r="P288" s="1275"/>
      <c r="Q288" s="1275"/>
    </row>
    <row r="289" spans="1:17" x14ac:dyDescent="0.2">
      <c r="A289" s="1272"/>
      <c r="B289" s="1272"/>
      <c r="C289" s="1272"/>
      <c r="D289" s="1272"/>
      <c r="E289" s="1272"/>
      <c r="F289" s="1272"/>
      <c r="G289" s="1272"/>
      <c r="H289" s="1272"/>
      <c r="I289" s="1273"/>
      <c r="J289" s="1273"/>
      <c r="K289" s="1273"/>
      <c r="L289" s="1273"/>
      <c r="M289" s="1274"/>
      <c r="N289" s="1274"/>
      <c r="O289" s="1275"/>
      <c r="P289" s="1275"/>
      <c r="Q289" s="1275"/>
    </row>
    <row r="290" spans="1:17" x14ac:dyDescent="0.2">
      <c r="A290" s="1272"/>
      <c r="B290" s="1272"/>
      <c r="C290" s="1272"/>
      <c r="D290" s="1272"/>
      <c r="E290" s="1272"/>
      <c r="F290" s="1272"/>
      <c r="G290" s="1272"/>
      <c r="H290" s="1272"/>
      <c r="I290" s="1273"/>
      <c r="J290" s="1273"/>
      <c r="K290" s="1273"/>
      <c r="L290" s="1273"/>
      <c r="M290" s="1274"/>
      <c r="N290" s="1274"/>
      <c r="O290" s="1275"/>
      <c r="P290" s="1275"/>
      <c r="Q290" s="1275"/>
    </row>
    <row r="291" spans="1:17" x14ac:dyDescent="0.2">
      <c r="A291" s="1272"/>
      <c r="B291" s="1272"/>
      <c r="C291" s="1272"/>
      <c r="D291" s="1272"/>
      <c r="E291" s="1272"/>
      <c r="F291" s="1272"/>
      <c r="G291" s="1272"/>
      <c r="H291" s="1272"/>
      <c r="I291" s="1273"/>
      <c r="J291" s="1273"/>
      <c r="K291" s="1273"/>
      <c r="L291" s="1273"/>
      <c r="M291" s="1274"/>
      <c r="N291" s="1274"/>
      <c r="O291" s="1275"/>
      <c r="P291" s="1275"/>
      <c r="Q291" s="1275"/>
    </row>
    <row r="292" spans="1:17" x14ac:dyDescent="0.2">
      <c r="A292" s="1272"/>
      <c r="B292" s="1272"/>
      <c r="C292" s="1272"/>
      <c r="D292" s="1272"/>
      <c r="E292" s="1272"/>
      <c r="F292" s="1272"/>
      <c r="G292" s="1272"/>
      <c r="H292" s="1272"/>
      <c r="I292" s="1273"/>
      <c r="J292" s="1273"/>
      <c r="K292" s="1273"/>
      <c r="L292" s="1273"/>
      <c r="M292" s="1274"/>
      <c r="N292" s="1274"/>
      <c r="O292" s="1275"/>
      <c r="P292" s="1275"/>
      <c r="Q292" s="1275"/>
    </row>
    <row r="293" spans="1:17" x14ac:dyDescent="0.2">
      <c r="A293" s="1272"/>
      <c r="B293" s="1272"/>
      <c r="C293" s="1272"/>
      <c r="D293" s="1272"/>
      <c r="E293" s="1272"/>
      <c r="F293" s="1272"/>
      <c r="G293" s="1272"/>
      <c r="H293" s="1272"/>
      <c r="I293" s="1273"/>
      <c r="J293" s="1273"/>
      <c r="K293" s="1273"/>
      <c r="L293" s="1273"/>
      <c r="M293" s="1274"/>
      <c r="N293" s="1274"/>
      <c r="O293" s="1275"/>
      <c r="P293" s="1275"/>
      <c r="Q293" s="1275"/>
    </row>
    <row r="294" spans="1:17" x14ac:dyDescent="0.2">
      <c r="A294" s="1272"/>
      <c r="B294" s="1272"/>
      <c r="C294" s="1272"/>
      <c r="D294" s="1272"/>
      <c r="E294" s="1272"/>
      <c r="F294" s="1272"/>
      <c r="G294" s="1272"/>
      <c r="H294" s="1272"/>
      <c r="I294" s="1273"/>
      <c r="J294" s="1273"/>
      <c r="K294" s="1273"/>
      <c r="L294" s="1273"/>
      <c r="M294" s="1274"/>
      <c r="N294" s="1274"/>
      <c r="O294" s="1275"/>
      <c r="P294" s="1275"/>
      <c r="Q294" s="1275"/>
    </row>
    <row r="295" spans="1:17" x14ac:dyDescent="0.2">
      <c r="A295" s="1272"/>
      <c r="B295" s="1272"/>
      <c r="C295" s="1272"/>
      <c r="D295" s="1272"/>
      <c r="E295" s="1272"/>
      <c r="F295" s="1272"/>
      <c r="G295" s="1272"/>
      <c r="H295" s="1272"/>
      <c r="I295" s="1273"/>
      <c r="J295" s="1273"/>
      <c r="K295" s="1273"/>
      <c r="L295" s="1273"/>
      <c r="M295" s="1274"/>
      <c r="N295" s="1274"/>
      <c r="O295" s="1275"/>
      <c r="P295" s="1275"/>
      <c r="Q295" s="1275"/>
    </row>
    <row r="296" spans="1:17" x14ac:dyDescent="0.2">
      <c r="A296" s="1272"/>
      <c r="B296" s="1272"/>
      <c r="C296" s="1272"/>
      <c r="D296" s="1272"/>
      <c r="E296" s="1272"/>
      <c r="F296" s="1272"/>
      <c r="G296" s="1272"/>
      <c r="H296" s="1272"/>
      <c r="I296" s="1273"/>
      <c r="J296" s="1273"/>
      <c r="K296" s="1273"/>
      <c r="L296" s="1273"/>
      <c r="M296" s="1274"/>
      <c r="N296" s="1274"/>
      <c r="O296" s="1275"/>
      <c r="P296" s="1275"/>
      <c r="Q296" s="1275"/>
    </row>
    <row r="297" spans="1:17" x14ac:dyDescent="0.2">
      <c r="A297" s="1272"/>
      <c r="B297" s="1272"/>
      <c r="C297" s="1272"/>
      <c r="D297" s="1272"/>
      <c r="E297" s="1272"/>
      <c r="F297" s="1272"/>
      <c r="G297" s="1272"/>
      <c r="H297" s="1272"/>
      <c r="I297" s="1273"/>
      <c r="J297" s="1273"/>
      <c r="K297" s="1273"/>
      <c r="L297" s="1273"/>
      <c r="M297" s="1274"/>
      <c r="N297" s="1274"/>
      <c r="O297" s="1275"/>
      <c r="P297" s="1275"/>
      <c r="Q297" s="1275"/>
    </row>
    <row r="298" spans="1:17" x14ac:dyDescent="0.2">
      <c r="A298" s="1272"/>
      <c r="B298" s="1272"/>
      <c r="C298" s="1272"/>
      <c r="D298" s="1272"/>
      <c r="E298" s="1272"/>
      <c r="F298" s="1272"/>
      <c r="G298" s="1272"/>
      <c r="H298" s="1272"/>
      <c r="I298" s="1273"/>
      <c r="J298" s="1273"/>
      <c r="K298" s="1273"/>
      <c r="L298" s="1273"/>
      <c r="M298" s="1274"/>
      <c r="N298" s="1274"/>
      <c r="O298" s="1275"/>
      <c r="P298" s="1275"/>
      <c r="Q298" s="1275"/>
    </row>
    <row r="299" spans="1:17" x14ac:dyDescent="0.2">
      <c r="A299" s="1272"/>
      <c r="B299" s="1272"/>
      <c r="C299" s="1272"/>
      <c r="D299" s="1272"/>
      <c r="E299" s="1272"/>
      <c r="F299" s="1272"/>
      <c r="G299" s="1272"/>
      <c r="H299" s="1272"/>
      <c r="I299" s="1273"/>
      <c r="J299" s="1273"/>
      <c r="K299" s="1273"/>
      <c r="L299" s="1273"/>
      <c r="M299" s="1274"/>
      <c r="N299" s="1274"/>
      <c r="O299" s="1275"/>
      <c r="P299" s="1275"/>
      <c r="Q299" s="1275"/>
    </row>
    <row r="300" spans="1:17" x14ac:dyDescent="0.2">
      <c r="A300" s="1272"/>
      <c r="B300" s="1272"/>
      <c r="C300" s="1272"/>
      <c r="D300" s="1272"/>
      <c r="E300" s="1272"/>
      <c r="F300" s="1272"/>
      <c r="G300" s="1272"/>
      <c r="H300" s="1272"/>
      <c r="I300" s="1273"/>
      <c r="J300" s="1273"/>
      <c r="K300" s="1273"/>
      <c r="L300" s="1273"/>
      <c r="M300" s="1274"/>
      <c r="N300" s="1274"/>
      <c r="O300" s="1275"/>
      <c r="P300" s="1275"/>
      <c r="Q300" s="1275"/>
    </row>
    <row r="301" spans="1:17" x14ac:dyDescent="0.2">
      <c r="A301" s="1272"/>
      <c r="B301" s="1272"/>
      <c r="C301" s="1272"/>
      <c r="D301" s="1272"/>
      <c r="E301" s="1272"/>
      <c r="F301" s="1272"/>
      <c r="G301" s="1272"/>
      <c r="H301" s="1272"/>
      <c r="I301" s="1273"/>
      <c r="J301" s="1273"/>
      <c r="K301" s="1273"/>
      <c r="L301" s="1273"/>
      <c r="M301" s="1274"/>
      <c r="N301" s="1274"/>
      <c r="O301" s="1275"/>
      <c r="P301" s="1275"/>
      <c r="Q301" s="1275"/>
    </row>
    <row r="302" spans="1:17" x14ac:dyDescent="0.2">
      <c r="A302" s="1272"/>
      <c r="B302" s="1272"/>
      <c r="C302" s="1272"/>
      <c r="D302" s="1272"/>
      <c r="E302" s="1272"/>
      <c r="F302" s="1272"/>
      <c r="G302" s="1272"/>
      <c r="H302" s="1272"/>
      <c r="I302" s="1273"/>
      <c r="J302" s="1273"/>
      <c r="K302" s="1273"/>
      <c r="L302" s="1273"/>
      <c r="M302" s="1274"/>
      <c r="N302" s="1274"/>
      <c r="O302" s="1275"/>
      <c r="P302" s="1275"/>
      <c r="Q302" s="1275"/>
    </row>
    <row r="303" spans="1:17" x14ac:dyDescent="0.2">
      <c r="A303" s="1272"/>
      <c r="B303" s="1272"/>
      <c r="C303" s="1272"/>
      <c r="D303" s="1272"/>
      <c r="E303" s="1272"/>
      <c r="F303" s="1272"/>
      <c r="G303" s="1272"/>
      <c r="H303" s="1272"/>
      <c r="I303" s="1273"/>
      <c r="J303" s="1273"/>
      <c r="K303" s="1273"/>
      <c r="L303" s="1273"/>
      <c r="M303" s="1274"/>
      <c r="N303" s="1274"/>
      <c r="O303" s="1275"/>
      <c r="P303" s="1275"/>
      <c r="Q303" s="1275"/>
    </row>
    <row r="304" spans="1:17" x14ac:dyDescent="0.2">
      <c r="A304" s="1272"/>
      <c r="B304" s="1272"/>
      <c r="C304" s="1272"/>
      <c r="D304" s="1272"/>
      <c r="E304" s="1272"/>
      <c r="F304" s="1272"/>
      <c r="G304" s="1272"/>
      <c r="H304" s="1272"/>
      <c r="I304" s="1273"/>
      <c r="J304" s="1273"/>
      <c r="K304" s="1273"/>
      <c r="L304" s="1273"/>
      <c r="M304" s="1274"/>
      <c r="N304" s="1274"/>
      <c r="O304" s="1275"/>
      <c r="P304" s="1275"/>
      <c r="Q304" s="1275"/>
    </row>
    <row r="305" spans="1:17" x14ac:dyDescent="0.2">
      <c r="A305" s="1272"/>
      <c r="B305" s="1272"/>
      <c r="C305" s="1272"/>
      <c r="D305" s="1272"/>
      <c r="E305" s="1272"/>
      <c r="F305" s="1272"/>
      <c r="G305" s="1272"/>
      <c r="H305" s="1272"/>
      <c r="I305" s="1273"/>
      <c r="J305" s="1273"/>
      <c r="K305" s="1273"/>
      <c r="L305" s="1273"/>
      <c r="M305" s="1274"/>
      <c r="N305" s="1274"/>
      <c r="O305" s="1275"/>
      <c r="P305" s="1275"/>
      <c r="Q305" s="1275"/>
    </row>
    <row r="306" spans="1:17" x14ac:dyDescent="0.2">
      <c r="A306" s="1272"/>
      <c r="B306" s="1272"/>
      <c r="C306" s="1272"/>
      <c r="D306" s="1272"/>
      <c r="E306" s="1272"/>
      <c r="F306" s="1272"/>
      <c r="G306" s="1272"/>
      <c r="H306" s="1272"/>
      <c r="I306" s="1273"/>
      <c r="J306" s="1273"/>
      <c r="K306" s="1273"/>
      <c r="L306" s="1273"/>
      <c r="M306" s="1274"/>
      <c r="N306" s="1274"/>
      <c r="O306" s="1275"/>
      <c r="P306" s="1275"/>
      <c r="Q306" s="1275"/>
    </row>
    <row r="307" spans="1:17" x14ac:dyDescent="0.2">
      <c r="A307" s="1272"/>
      <c r="B307" s="1272"/>
      <c r="C307" s="1272"/>
      <c r="D307" s="1272"/>
      <c r="E307" s="1272"/>
      <c r="F307" s="1272"/>
      <c r="G307" s="1272"/>
      <c r="H307" s="1272"/>
      <c r="I307" s="1273"/>
      <c r="J307" s="1273"/>
      <c r="K307" s="1273"/>
      <c r="L307" s="1273"/>
      <c r="M307" s="1274"/>
      <c r="N307" s="1274"/>
      <c r="O307" s="1275"/>
      <c r="P307" s="1275"/>
      <c r="Q307" s="1275"/>
    </row>
    <row r="308" spans="1:17" x14ac:dyDescent="0.2">
      <c r="A308" s="1272"/>
      <c r="B308" s="1272"/>
      <c r="C308" s="1272"/>
      <c r="D308" s="1272"/>
      <c r="E308" s="1272"/>
      <c r="F308" s="1272"/>
      <c r="G308" s="1272"/>
      <c r="H308" s="1272"/>
      <c r="I308" s="1273"/>
      <c r="J308" s="1273"/>
      <c r="K308" s="1273"/>
      <c r="L308" s="1273"/>
      <c r="M308" s="1274"/>
      <c r="N308" s="1274"/>
      <c r="O308" s="1275"/>
      <c r="P308" s="1275"/>
      <c r="Q308" s="1275"/>
    </row>
    <row r="309" spans="1:17" x14ac:dyDescent="0.2">
      <c r="A309" s="1272"/>
      <c r="B309" s="1272"/>
      <c r="C309" s="1272"/>
      <c r="D309" s="1272"/>
      <c r="E309" s="1272"/>
      <c r="F309" s="1272"/>
      <c r="G309" s="1272"/>
      <c r="H309" s="1272"/>
      <c r="I309" s="1273"/>
      <c r="J309" s="1273"/>
      <c r="K309" s="1273"/>
      <c r="L309" s="1273"/>
      <c r="M309" s="1274"/>
      <c r="N309" s="1274"/>
      <c r="O309" s="1275"/>
      <c r="P309" s="1275"/>
      <c r="Q309" s="1275"/>
    </row>
    <row r="310" spans="1:17" x14ac:dyDescent="0.2">
      <c r="A310" s="1272"/>
      <c r="B310" s="1272"/>
      <c r="C310" s="1272"/>
      <c r="D310" s="1272"/>
      <c r="E310" s="1272"/>
      <c r="F310" s="1272"/>
      <c r="G310" s="1272"/>
      <c r="H310" s="1272"/>
      <c r="I310" s="1273"/>
      <c r="J310" s="1273"/>
      <c r="K310" s="1273"/>
      <c r="L310" s="1273"/>
      <c r="M310" s="1274"/>
      <c r="N310" s="1274"/>
      <c r="O310" s="1275"/>
      <c r="P310" s="1275"/>
      <c r="Q310" s="1275"/>
    </row>
    <row r="311" spans="1:17" x14ac:dyDescent="0.2">
      <c r="A311" s="1272"/>
      <c r="B311" s="1272"/>
      <c r="C311" s="1272"/>
      <c r="D311" s="1272"/>
      <c r="E311" s="1272"/>
      <c r="F311" s="1272"/>
      <c r="G311" s="1272"/>
      <c r="H311" s="1272"/>
      <c r="I311" s="1273"/>
      <c r="J311" s="1273"/>
      <c r="K311" s="1273"/>
      <c r="L311" s="1273"/>
      <c r="M311" s="1274"/>
      <c r="N311" s="1274"/>
      <c r="O311" s="1275"/>
      <c r="P311" s="1275"/>
      <c r="Q311" s="1275"/>
    </row>
    <row r="312" spans="1:17" x14ac:dyDescent="0.2">
      <c r="A312" s="1272"/>
      <c r="B312" s="1272"/>
      <c r="C312" s="1272"/>
      <c r="D312" s="1272"/>
      <c r="E312" s="1272"/>
      <c r="F312" s="1272"/>
      <c r="G312" s="1272"/>
      <c r="H312" s="1272"/>
      <c r="I312" s="1273"/>
      <c r="J312" s="1273"/>
      <c r="K312" s="1273"/>
      <c r="L312" s="1273"/>
      <c r="M312" s="1274"/>
      <c r="N312" s="1274"/>
      <c r="O312" s="1275"/>
      <c r="P312" s="1275"/>
      <c r="Q312" s="1275"/>
    </row>
    <row r="313" spans="1:17" x14ac:dyDescent="0.2">
      <c r="A313" s="1272"/>
      <c r="B313" s="1272"/>
      <c r="C313" s="1272"/>
      <c r="D313" s="1272"/>
      <c r="E313" s="1272"/>
      <c r="F313" s="1272"/>
      <c r="G313" s="1272"/>
      <c r="H313" s="1272"/>
      <c r="I313" s="1273"/>
      <c r="J313" s="1273"/>
      <c r="K313" s="1273"/>
      <c r="L313" s="1273"/>
      <c r="M313" s="1274"/>
      <c r="N313" s="1274"/>
      <c r="O313" s="1275"/>
      <c r="P313" s="1275"/>
      <c r="Q313" s="1275"/>
    </row>
    <row r="314" spans="1:17" x14ac:dyDescent="0.2">
      <c r="A314" s="1272"/>
      <c r="B314" s="1272"/>
      <c r="C314" s="1272"/>
      <c r="D314" s="1272"/>
      <c r="E314" s="1272"/>
      <c r="F314" s="1272"/>
      <c r="G314" s="1272"/>
      <c r="H314" s="1272"/>
      <c r="I314" s="1273"/>
      <c r="J314" s="1273"/>
      <c r="K314" s="1273"/>
      <c r="L314" s="1273"/>
      <c r="M314" s="1274"/>
      <c r="N314" s="1274"/>
      <c r="O314" s="1275"/>
      <c r="P314" s="1275"/>
      <c r="Q314" s="1275"/>
    </row>
    <row r="315" spans="1:17" x14ac:dyDescent="0.2">
      <c r="A315" s="1272"/>
      <c r="B315" s="1272"/>
      <c r="C315" s="1272"/>
      <c r="D315" s="1272"/>
      <c r="E315" s="1272"/>
      <c r="F315" s="1272"/>
      <c r="G315" s="1272"/>
      <c r="H315" s="1272"/>
      <c r="I315" s="1273"/>
      <c r="J315" s="1273"/>
      <c r="K315" s="1273"/>
      <c r="L315" s="1273"/>
      <c r="M315" s="1274"/>
      <c r="N315" s="1274"/>
      <c r="O315" s="1275"/>
      <c r="P315" s="1275"/>
      <c r="Q315" s="1275"/>
    </row>
    <row r="316" spans="1:17" x14ac:dyDescent="0.2">
      <c r="A316" s="1272"/>
      <c r="B316" s="1272"/>
      <c r="C316" s="1272"/>
      <c r="D316" s="1272"/>
      <c r="E316" s="1272"/>
      <c r="F316" s="1272"/>
      <c r="G316" s="1272"/>
      <c r="H316" s="1272"/>
      <c r="I316" s="1273"/>
      <c r="J316" s="1273"/>
      <c r="K316" s="1273"/>
      <c r="L316" s="1273"/>
      <c r="M316" s="1274"/>
      <c r="N316" s="1274"/>
      <c r="O316" s="1275"/>
      <c r="P316" s="1275"/>
      <c r="Q316" s="1275"/>
    </row>
    <row r="317" spans="1:17" x14ac:dyDescent="0.2">
      <c r="A317" s="1272"/>
      <c r="B317" s="1272"/>
      <c r="C317" s="1272"/>
      <c r="D317" s="1272"/>
      <c r="E317" s="1272"/>
      <c r="F317" s="1272"/>
      <c r="G317" s="1272"/>
      <c r="H317" s="1272"/>
      <c r="I317" s="1273"/>
      <c r="J317" s="1273"/>
      <c r="K317" s="1273"/>
      <c r="L317" s="1273"/>
      <c r="M317" s="1274"/>
      <c r="N317" s="1274"/>
      <c r="O317" s="1275"/>
      <c r="P317" s="1275"/>
      <c r="Q317" s="1275"/>
    </row>
    <row r="318" spans="1:17" x14ac:dyDescent="0.2">
      <c r="A318" s="1272"/>
      <c r="B318" s="1272"/>
      <c r="C318" s="1272"/>
      <c r="D318" s="1272"/>
      <c r="E318" s="1272"/>
      <c r="F318" s="1272"/>
      <c r="G318" s="1272"/>
      <c r="H318" s="1272"/>
      <c r="I318" s="1273"/>
      <c r="J318" s="1273"/>
      <c r="K318" s="1273"/>
      <c r="L318" s="1273"/>
      <c r="M318" s="1274"/>
      <c r="N318" s="1274"/>
      <c r="O318" s="1275"/>
      <c r="P318" s="1275"/>
      <c r="Q318" s="1275"/>
    </row>
    <row r="319" spans="1:17" x14ac:dyDescent="0.2">
      <c r="A319" s="1272"/>
      <c r="B319" s="1272"/>
      <c r="C319" s="1272"/>
      <c r="D319" s="1272"/>
      <c r="E319" s="1272"/>
      <c r="F319" s="1272"/>
      <c r="G319" s="1272"/>
      <c r="H319" s="1272"/>
      <c r="I319" s="1273"/>
      <c r="J319" s="1273"/>
      <c r="K319" s="1273"/>
      <c r="L319" s="1273"/>
      <c r="M319" s="1274"/>
      <c r="N319" s="1274"/>
      <c r="O319" s="1275"/>
      <c r="P319" s="1275"/>
      <c r="Q319" s="1275"/>
    </row>
    <row r="320" spans="1:17" x14ac:dyDescent="0.2">
      <c r="A320" s="1272"/>
      <c r="B320" s="1272"/>
      <c r="C320" s="1272"/>
      <c r="D320" s="1272"/>
      <c r="E320" s="1272"/>
      <c r="F320" s="1272"/>
      <c r="G320" s="1272"/>
      <c r="H320" s="1272"/>
      <c r="I320" s="1273"/>
      <c r="J320" s="1273"/>
      <c r="K320" s="1273"/>
      <c r="L320" s="1273"/>
      <c r="M320" s="1274"/>
      <c r="N320" s="1274"/>
      <c r="O320" s="1275"/>
      <c r="P320" s="1275"/>
      <c r="Q320" s="1275"/>
    </row>
    <row r="321" spans="1:17" x14ac:dyDescent="0.2">
      <c r="A321" s="1272"/>
      <c r="B321" s="1272"/>
      <c r="C321" s="1272"/>
      <c r="D321" s="1272"/>
      <c r="E321" s="1272"/>
      <c r="F321" s="1272"/>
      <c r="G321" s="1272"/>
      <c r="H321" s="1272"/>
      <c r="I321" s="1273"/>
      <c r="J321" s="1273"/>
      <c r="K321" s="1273"/>
      <c r="L321" s="1273"/>
      <c r="M321" s="1274"/>
      <c r="N321" s="1274"/>
      <c r="O321" s="1275"/>
      <c r="P321" s="1275"/>
      <c r="Q321" s="1275"/>
    </row>
    <row r="322" spans="1:17" x14ac:dyDescent="0.2">
      <c r="A322" s="1272"/>
      <c r="B322" s="1272"/>
      <c r="C322" s="1272"/>
      <c r="D322" s="1272"/>
      <c r="E322" s="1272"/>
      <c r="F322" s="1272"/>
      <c r="G322" s="1272"/>
      <c r="H322" s="1272"/>
      <c r="I322" s="1273"/>
      <c r="J322" s="1273"/>
      <c r="K322" s="1273"/>
      <c r="L322" s="1273"/>
      <c r="M322" s="1274"/>
      <c r="N322" s="1274"/>
      <c r="O322" s="1275"/>
      <c r="P322" s="1275"/>
      <c r="Q322" s="1275"/>
    </row>
    <row r="323" spans="1:17" x14ac:dyDescent="0.2">
      <c r="A323" s="1272"/>
      <c r="B323" s="1272"/>
      <c r="C323" s="1272"/>
      <c r="D323" s="1272"/>
      <c r="E323" s="1272"/>
      <c r="F323" s="1272"/>
      <c r="G323" s="1272"/>
      <c r="H323" s="1272"/>
      <c r="I323" s="1273"/>
      <c r="J323" s="1273"/>
      <c r="K323" s="1273"/>
      <c r="L323" s="1273"/>
      <c r="M323" s="1274"/>
      <c r="N323" s="1274"/>
      <c r="O323" s="1275"/>
      <c r="P323" s="1275"/>
      <c r="Q323" s="1275"/>
    </row>
    <row r="324" spans="1:17" x14ac:dyDescent="0.2">
      <c r="A324" s="1272"/>
      <c r="B324" s="1272"/>
      <c r="C324" s="1272"/>
      <c r="D324" s="1272"/>
      <c r="E324" s="1272"/>
      <c r="F324" s="1272"/>
      <c r="G324" s="1272"/>
      <c r="H324" s="1272"/>
      <c r="I324" s="1273"/>
      <c r="J324" s="1273"/>
      <c r="K324" s="1273"/>
      <c r="L324" s="1273"/>
      <c r="M324" s="1274"/>
      <c r="N324" s="1274"/>
      <c r="O324" s="1275"/>
      <c r="P324" s="1275"/>
      <c r="Q324" s="1275"/>
    </row>
    <row r="325" spans="1:17" x14ac:dyDescent="0.2">
      <c r="A325" s="1272"/>
      <c r="B325" s="1272"/>
      <c r="C325" s="1272"/>
      <c r="D325" s="1272"/>
      <c r="E325" s="1272"/>
      <c r="F325" s="1272"/>
      <c r="G325" s="1272"/>
      <c r="H325" s="1272"/>
      <c r="I325" s="1273"/>
      <c r="J325" s="1273"/>
      <c r="K325" s="1273"/>
      <c r="L325" s="1273"/>
      <c r="M325" s="1274"/>
      <c r="N325" s="1274"/>
      <c r="O325" s="1275"/>
      <c r="P325" s="1275"/>
      <c r="Q325" s="1275"/>
    </row>
    <row r="326" spans="1:17" x14ac:dyDescent="0.2">
      <c r="A326" s="1272"/>
      <c r="B326" s="1272"/>
      <c r="C326" s="1272"/>
      <c r="D326" s="1272"/>
      <c r="E326" s="1272"/>
      <c r="F326" s="1272"/>
      <c r="G326" s="1272"/>
      <c r="H326" s="1272"/>
      <c r="I326" s="1273"/>
      <c r="J326" s="1273"/>
      <c r="K326" s="1273"/>
      <c r="L326" s="1273"/>
      <c r="M326" s="1274"/>
      <c r="N326" s="1274"/>
      <c r="O326" s="1275"/>
      <c r="P326" s="1275"/>
      <c r="Q326" s="1275"/>
    </row>
    <row r="327" spans="1:17" x14ac:dyDescent="0.2">
      <c r="A327" s="1272"/>
      <c r="B327" s="1272"/>
      <c r="C327" s="1272"/>
      <c r="D327" s="1272"/>
      <c r="E327" s="1272"/>
      <c r="F327" s="1272"/>
      <c r="G327" s="1272"/>
      <c r="H327" s="1272"/>
      <c r="I327" s="1273"/>
      <c r="J327" s="1273"/>
      <c r="K327" s="1273"/>
      <c r="L327" s="1273"/>
      <c r="M327" s="1274"/>
      <c r="N327" s="1274"/>
      <c r="O327" s="1275"/>
      <c r="P327" s="1275"/>
      <c r="Q327" s="1275"/>
    </row>
    <row r="328" spans="1:17" x14ac:dyDescent="0.2">
      <c r="A328" s="1272"/>
      <c r="B328" s="1272"/>
      <c r="C328" s="1272"/>
      <c r="D328" s="1272"/>
      <c r="E328" s="1272"/>
      <c r="F328" s="1272"/>
      <c r="G328" s="1272"/>
      <c r="H328" s="1272"/>
      <c r="I328" s="1273"/>
      <c r="J328" s="1273"/>
      <c r="K328" s="1273"/>
      <c r="L328" s="1273"/>
      <c r="M328" s="1274"/>
      <c r="N328" s="1274"/>
      <c r="O328" s="1275"/>
      <c r="P328" s="1275"/>
      <c r="Q328" s="1275"/>
    </row>
    <row r="329" spans="1:17" x14ac:dyDescent="0.2">
      <c r="A329" s="1272"/>
      <c r="B329" s="1272"/>
      <c r="C329" s="1272"/>
      <c r="D329" s="1272"/>
      <c r="E329" s="1272"/>
      <c r="F329" s="1272"/>
      <c r="G329" s="1272"/>
      <c r="H329" s="1272"/>
      <c r="I329" s="1273"/>
      <c r="J329" s="1273"/>
      <c r="K329" s="1273"/>
      <c r="L329" s="1273"/>
      <c r="M329" s="1274"/>
      <c r="N329" s="1274"/>
      <c r="O329" s="1275"/>
      <c r="P329" s="1275"/>
      <c r="Q329" s="1275"/>
    </row>
    <row r="330" spans="1:17" x14ac:dyDescent="0.2">
      <c r="A330" s="1272"/>
      <c r="B330" s="1272"/>
      <c r="C330" s="1272"/>
      <c r="D330" s="1272"/>
      <c r="E330" s="1272"/>
      <c r="F330" s="1272"/>
      <c r="G330" s="1272"/>
      <c r="H330" s="1272"/>
      <c r="I330" s="1273"/>
      <c r="J330" s="1273"/>
      <c r="K330" s="1273"/>
      <c r="L330" s="1273"/>
      <c r="M330" s="1274"/>
      <c r="N330" s="1274"/>
      <c r="O330" s="1275"/>
      <c r="P330" s="1275"/>
      <c r="Q330" s="1275"/>
    </row>
    <row r="331" spans="1:17" x14ac:dyDescent="0.2">
      <c r="A331" s="1272"/>
      <c r="B331" s="1272"/>
      <c r="C331" s="1272"/>
      <c r="D331" s="1272"/>
      <c r="E331" s="1272"/>
      <c r="F331" s="1272"/>
      <c r="G331" s="1272"/>
      <c r="H331" s="1272"/>
      <c r="I331" s="1273"/>
      <c r="J331" s="1273"/>
      <c r="K331" s="1273"/>
      <c r="L331" s="1273"/>
      <c r="M331" s="1274"/>
      <c r="N331" s="1274"/>
      <c r="O331" s="1275"/>
      <c r="P331" s="1275"/>
      <c r="Q331" s="1275"/>
    </row>
    <row r="332" spans="1:17" x14ac:dyDescent="0.2">
      <c r="A332" s="1272"/>
      <c r="B332" s="1272"/>
      <c r="C332" s="1272"/>
      <c r="D332" s="1272"/>
      <c r="E332" s="1272"/>
      <c r="F332" s="1272"/>
      <c r="G332" s="1272"/>
      <c r="H332" s="1272"/>
      <c r="I332" s="1273"/>
      <c r="J332" s="1273"/>
      <c r="K332" s="1273"/>
      <c r="L332" s="1273"/>
      <c r="M332" s="1274"/>
      <c r="N332" s="1274"/>
      <c r="O332" s="1275"/>
      <c r="P332" s="1275"/>
      <c r="Q332" s="1275"/>
    </row>
    <row r="333" spans="1:17" x14ac:dyDescent="0.2">
      <c r="A333" s="1272"/>
      <c r="B333" s="1272"/>
      <c r="C333" s="1272"/>
      <c r="D333" s="1272"/>
      <c r="E333" s="1272"/>
      <c r="F333" s="1272"/>
      <c r="G333" s="1272"/>
      <c r="H333" s="1272"/>
      <c r="I333" s="1273"/>
      <c r="J333" s="1273"/>
      <c r="K333" s="1273"/>
      <c r="L333" s="1273"/>
      <c r="M333" s="1274"/>
      <c r="N333" s="1274"/>
      <c r="O333" s="1275"/>
      <c r="P333" s="1275"/>
      <c r="Q333" s="1275"/>
    </row>
    <row r="334" spans="1:17" x14ac:dyDescent="0.2">
      <c r="A334" s="1272"/>
      <c r="B334" s="1272"/>
      <c r="C334" s="1272"/>
      <c r="D334" s="1272"/>
      <c r="E334" s="1272"/>
      <c r="F334" s="1272"/>
      <c r="G334" s="1272"/>
      <c r="H334" s="1272"/>
      <c r="I334" s="1273"/>
      <c r="J334" s="1273"/>
      <c r="K334" s="1273"/>
      <c r="L334" s="1273"/>
      <c r="M334" s="1274"/>
      <c r="N334" s="1274"/>
      <c r="O334" s="1275"/>
      <c r="P334" s="1275"/>
      <c r="Q334" s="1275"/>
    </row>
    <row r="335" spans="1:17" x14ac:dyDescent="0.2">
      <c r="A335" s="1272"/>
      <c r="B335" s="1272"/>
      <c r="C335" s="1272"/>
      <c r="D335" s="1272"/>
      <c r="E335" s="1272"/>
      <c r="F335" s="1272"/>
      <c r="G335" s="1272"/>
      <c r="H335" s="1272"/>
      <c r="I335" s="1273"/>
      <c r="J335" s="1273"/>
      <c r="K335" s="1273"/>
      <c r="L335" s="1273"/>
      <c r="M335" s="1274"/>
      <c r="N335" s="1274"/>
      <c r="O335" s="1275"/>
      <c r="P335" s="1275"/>
      <c r="Q335" s="1275"/>
    </row>
    <row r="336" spans="1:17" x14ac:dyDescent="0.2">
      <c r="A336" s="1272"/>
      <c r="B336" s="1272"/>
      <c r="C336" s="1272"/>
      <c r="D336" s="1272"/>
      <c r="E336" s="1272"/>
      <c r="F336" s="1272"/>
      <c r="G336" s="1272"/>
      <c r="H336" s="1272"/>
      <c r="I336" s="1273"/>
      <c r="J336" s="1273"/>
      <c r="K336" s="1273"/>
      <c r="L336" s="1273"/>
      <c r="M336" s="1274"/>
      <c r="N336" s="1274"/>
      <c r="O336" s="1275"/>
      <c r="P336" s="1275"/>
      <c r="Q336" s="1275"/>
    </row>
    <row r="337" spans="1:17" x14ac:dyDescent="0.2">
      <c r="A337" s="1272"/>
      <c r="B337" s="1272"/>
      <c r="C337" s="1272"/>
      <c r="D337" s="1272"/>
      <c r="E337" s="1272"/>
      <c r="F337" s="1272"/>
      <c r="G337" s="1272"/>
      <c r="H337" s="1272"/>
      <c r="I337" s="1273"/>
      <c r="J337" s="1273"/>
      <c r="K337" s="1273"/>
      <c r="L337" s="1273"/>
      <c r="M337" s="1274"/>
      <c r="N337" s="1274"/>
      <c r="O337" s="1275"/>
      <c r="P337" s="1275"/>
      <c r="Q337" s="1275"/>
    </row>
    <row r="338" spans="1:17" x14ac:dyDescent="0.2">
      <c r="A338" s="1272"/>
      <c r="B338" s="1272"/>
      <c r="C338" s="1272"/>
      <c r="D338" s="1272"/>
      <c r="E338" s="1272"/>
      <c r="F338" s="1272"/>
      <c r="G338" s="1272"/>
      <c r="H338" s="1272"/>
      <c r="I338" s="1273"/>
      <c r="J338" s="1273"/>
      <c r="K338" s="1273"/>
      <c r="L338" s="1273"/>
      <c r="M338" s="1274"/>
      <c r="N338" s="1274"/>
      <c r="O338" s="1275"/>
      <c r="P338" s="1275"/>
      <c r="Q338" s="1275"/>
    </row>
    <row r="339" spans="1:17" x14ac:dyDescent="0.2">
      <c r="A339" s="1272"/>
      <c r="B339" s="1272"/>
      <c r="C339" s="1272"/>
      <c r="D339" s="1272"/>
      <c r="E339" s="1272"/>
      <c r="F339" s="1272"/>
      <c r="G339" s="1272"/>
      <c r="H339" s="1272"/>
      <c r="I339" s="1273"/>
      <c r="J339" s="1273"/>
      <c r="K339" s="1273"/>
      <c r="L339" s="1273"/>
      <c r="M339" s="1274"/>
      <c r="N339" s="1274"/>
      <c r="O339" s="1275"/>
      <c r="P339" s="1275"/>
      <c r="Q339" s="1275"/>
    </row>
    <row r="340" spans="1:17" x14ac:dyDescent="0.2">
      <c r="A340" s="1272"/>
      <c r="B340" s="1272"/>
      <c r="C340" s="1272"/>
      <c r="D340" s="1272"/>
      <c r="E340" s="1272"/>
      <c r="F340" s="1272"/>
      <c r="G340" s="1272"/>
      <c r="H340" s="1272"/>
      <c r="I340" s="1273"/>
      <c r="J340" s="1273"/>
      <c r="K340" s="1273"/>
      <c r="L340" s="1273"/>
      <c r="M340" s="1274"/>
      <c r="N340" s="1274"/>
      <c r="O340" s="1275"/>
      <c r="P340" s="1275"/>
      <c r="Q340" s="1275"/>
    </row>
    <row r="341" spans="1:17" x14ac:dyDescent="0.2">
      <c r="A341" s="1272"/>
      <c r="B341" s="1272"/>
      <c r="C341" s="1272"/>
      <c r="D341" s="1272"/>
      <c r="E341" s="1272"/>
      <c r="F341" s="1272"/>
      <c r="G341" s="1272"/>
      <c r="H341" s="1272"/>
      <c r="I341" s="1273"/>
      <c r="J341" s="1273"/>
      <c r="K341" s="1273"/>
      <c r="L341" s="1273"/>
      <c r="M341" s="1274"/>
      <c r="N341" s="1274"/>
      <c r="O341" s="1275"/>
      <c r="P341" s="1275"/>
      <c r="Q341" s="1275"/>
    </row>
    <row r="342" spans="1:17" x14ac:dyDescent="0.2">
      <c r="A342" s="1272"/>
      <c r="B342" s="1272"/>
      <c r="C342" s="1272"/>
      <c r="D342" s="1272"/>
      <c r="E342" s="1272"/>
      <c r="F342" s="1272"/>
      <c r="G342" s="1272"/>
      <c r="H342" s="1272"/>
      <c r="I342" s="1273"/>
      <c r="J342" s="1273"/>
      <c r="K342" s="1273"/>
      <c r="L342" s="1273"/>
      <c r="M342" s="1274"/>
      <c r="N342" s="1274"/>
      <c r="O342" s="1275"/>
      <c r="P342" s="1275"/>
      <c r="Q342" s="1275"/>
    </row>
    <row r="343" spans="1:17" x14ac:dyDescent="0.2">
      <c r="A343" s="1272"/>
      <c r="B343" s="1272"/>
      <c r="C343" s="1272"/>
      <c r="D343" s="1272"/>
      <c r="E343" s="1272"/>
      <c r="F343" s="1272"/>
      <c r="G343" s="1272"/>
      <c r="H343" s="1272"/>
      <c r="I343" s="1273"/>
      <c r="J343" s="1273"/>
      <c r="K343" s="1273"/>
      <c r="L343" s="1273"/>
      <c r="M343" s="1274"/>
      <c r="N343" s="1274"/>
      <c r="O343" s="1275"/>
      <c r="P343" s="1275"/>
      <c r="Q343" s="1275"/>
    </row>
  </sheetData>
  <sheetProtection algorithmName="SHA-512" hashValue="Nw8lWdjsfJI+wLUC5iRBHG1qB5922S7aUfy9NJxTyJQCX0yWQmF3XoRML5Nmr9AFU0wNn63mQIblnAOKk+UdfQ==" saltValue="OZKecoez+vZ18jkWG7c4NA==" spinCount="100000" sheet="1" objects="1" scenarios="1" formatCells="0" formatColumns="0" formatRows="0" sort="0" autoFilter="0"/>
  <mergeCells count="127">
    <mergeCell ref="A181:B181"/>
    <mergeCell ref="A182:B182"/>
    <mergeCell ref="A184:B184"/>
    <mergeCell ref="A176:B176"/>
    <mergeCell ref="A177:B177"/>
    <mergeCell ref="A178:B178"/>
    <mergeCell ref="A179:B179"/>
    <mergeCell ref="A180:B180"/>
    <mergeCell ref="A171:B171"/>
    <mergeCell ref="A172:B172"/>
    <mergeCell ref="A173:B173"/>
    <mergeCell ref="A174:B174"/>
    <mergeCell ref="A175:B175"/>
    <mergeCell ref="A183:B183"/>
    <mergeCell ref="A166:B166"/>
    <mergeCell ref="A167:B167"/>
    <mergeCell ref="A168:B168"/>
    <mergeCell ref="A169:B169"/>
    <mergeCell ref="A170:B170"/>
    <mergeCell ref="A161:B161"/>
    <mergeCell ref="A162:B162"/>
    <mergeCell ref="A163:B163"/>
    <mergeCell ref="A164:B164"/>
    <mergeCell ref="A165:B165"/>
    <mergeCell ref="A156:B156"/>
    <mergeCell ref="A157:B157"/>
    <mergeCell ref="A158:B158"/>
    <mergeCell ref="A159:B159"/>
    <mergeCell ref="A160:B160"/>
    <mergeCell ref="A151:B151"/>
    <mergeCell ref="A152:B152"/>
    <mergeCell ref="A153:B153"/>
    <mergeCell ref="A154:B154"/>
    <mergeCell ref="A155:B155"/>
    <mergeCell ref="A196:A199"/>
    <mergeCell ref="M3:N3"/>
    <mergeCell ref="A1:O1"/>
    <mergeCell ref="A186:B186"/>
    <mergeCell ref="A87:B87"/>
    <mergeCell ref="A86:B86"/>
    <mergeCell ref="A81:B81"/>
    <mergeCell ref="A85:B85"/>
    <mergeCell ref="J194:J195"/>
    <mergeCell ref="G194:G195"/>
    <mergeCell ref="K194:K195"/>
    <mergeCell ref="A16:B16"/>
    <mergeCell ref="A17:B17"/>
    <mergeCell ref="A88:B88"/>
    <mergeCell ref="A89:B89"/>
    <mergeCell ref="A90:B90"/>
    <mergeCell ref="A99:B99"/>
    <mergeCell ref="A100:B100"/>
    <mergeCell ref="A101:B101"/>
    <mergeCell ref="A102:B102"/>
    <mergeCell ref="A103:B103"/>
    <mergeCell ref="A104:B104"/>
    <mergeCell ref="A105:B105"/>
    <mergeCell ref="A106:B106"/>
    <mergeCell ref="A201:A205"/>
    <mergeCell ref="C3:F3"/>
    <mergeCell ref="C4:F4"/>
    <mergeCell ref="A9:B9"/>
    <mergeCell ref="A11:B11"/>
    <mergeCell ref="A10:B10"/>
    <mergeCell ref="A8:B8"/>
    <mergeCell ref="A12:B12"/>
    <mergeCell ref="A13:B13"/>
    <mergeCell ref="A14:B14"/>
    <mergeCell ref="A15:B15"/>
    <mergeCell ref="A18:B18"/>
    <mergeCell ref="A19:B19"/>
    <mergeCell ref="A20:B20"/>
    <mergeCell ref="A21:B21"/>
    <mergeCell ref="A22:B22"/>
    <mergeCell ref="A91:B91"/>
    <mergeCell ref="A92:B92"/>
    <mergeCell ref="A93:B93"/>
    <mergeCell ref="A94:B94"/>
    <mergeCell ref="A95:B95"/>
    <mergeCell ref="A96:B96"/>
    <mergeCell ref="A97:B97"/>
    <mergeCell ref="A98:B98"/>
    <mergeCell ref="A107:B107"/>
    <mergeCell ref="A108:B108"/>
    <mergeCell ref="A109:B109"/>
    <mergeCell ref="A110:B110"/>
    <mergeCell ref="A111:B111"/>
    <mergeCell ref="A112:B112"/>
    <mergeCell ref="A113:B113"/>
    <mergeCell ref="A114:B114"/>
    <mergeCell ref="A115:B115"/>
    <mergeCell ref="A136:B136"/>
    <mergeCell ref="A137:B137"/>
    <mergeCell ref="A138:B138"/>
    <mergeCell ref="A116:B116"/>
    <mergeCell ref="A117:B117"/>
    <mergeCell ref="A118:B118"/>
    <mergeCell ref="A119:B119"/>
    <mergeCell ref="A120:B120"/>
    <mergeCell ref="A121:B121"/>
    <mergeCell ref="A122:B122"/>
    <mergeCell ref="A128:B128"/>
    <mergeCell ref="A129:B129"/>
    <mergeCell ref="A139:B139"/>
    <mergeCell ref="A140:B140"/>
    <mergeCell ref="A185:B185"/>
    <mergeCell ref="A123:B123"/>
    <mergeCell ref="A124:B124"/>
    <mergeCell ref="A125:B125"/>
    <mergeCell ref="A126:B126"/>
    <mergeCell ref="A127:B127"/>
    <mergeCell ref="A141:B141"/>
    <mergeCell ref="A142:B142"/>
    <mergeCell ref="A143:B143"/>
    <mergeCell ref="A144:B144"/>
    <mergeCell ref="A145:B145"/>
    <mergeCell ref="A146:B146"/>
    <mergeCell ref="A147:B147"/>
    <mergeCell ref="A148:B148"/>
    <mergeCell ref="A149:B149"/>
    <mergeCell ref="A150:B150"/>
    <mergeCell ref="A130:B130"/>
    <mergeCell ref="A131:B131"/>
    <mergeCell ref="A132:B132"/>
    <mergeCell ref="A133:B133"/>
    <mergeCell ref="A134:B134"/>
    <mergeCell ref="A135:B135"/>
  </mergeCells>
  <conditionalFormatting sqref="H22 O9:O21 L9:L21 C201:F204 H201:I204 C197:F199 H197:I199">
    <cfRule type="expression" dxfId="20" priority="121">
      <formula>ISERROR(C9)</formula>
    </cfRule>
  </conditionalFormatting>
  <conditionalFormatting sqref="O22">
    <cfRule type="expression" dxfId="19" priority="119">
      <formula>ISERROR(O22)</formula>
    </cfRule>
  </conditionalFormatting>
  <conditionalFormatting sqref="O27:O53 L27:L53">
    <cfRule type="expression" dxfId="18" priority="78">
      <formula>ISERROR(L27)</formula>
    </cfRule>
  </conditionalFormatting>
  <conditionalFormatting sqref="O54:O67 L54:L67">
    <cfRule type="expression" dxfId="17" priority="86">
      <formula>ISERROR(L54)</formula>
    </cfRule>
  </conditionalFormatting>
  <conditionalFormatting sqref="O68:O80 L68:L80">
    <cfRule type="expression" dxfId="16" priority="70">
      <formula>ISERROR(L68)</formula>
    </cfRule>
  </conditionalFormatting>
  <conditionalFormatting sqref="H81">
    <cfRule type="expression" dxfId="15" priority="62">
      <formula>ISERROR(H81)</formula>
    </cfRule>
  </conditionalFormatting>
  <conditionalFormatting sqref="O81">
    <cfRule type="expression" dxfId="14" priority="61">
      <formula>ISERROR(O81)</formula>
    </cfRule>
  </conditionalFormatting>
  <conditionalFormatting sqref="O86:O185 L86:L185">
    <cfRule type="expression" dxfId="13" priority="49">
      <formula>ISERROR(L86)</formula>
    </cfRule>
  </conditionalFormatting>
  <conditionalFormatting sqref="H186">
    <cfRule type="expression" dxfId="12" priority="33">
      <formula>ISERROR(H186)</formula>
    </cfRule>
  </conditionalFormatting>
  <conditionalFormatting sqref="O186">
    <cfRule type="expression" dxfId="11" priority="32">
      <formula>ISERROR(O186)</formula>
    </cfRule>
  </conditionalFormatting>
  <conditionalFormatting sqref="C196:F196">
    <cfRule type="expression" dxfId="10" priority="24">
      <formula>ISERROR(C196)</formula>
    </cfRule>
  </conditionalFormatting>
  <conditionalFormatting sqref="H196:I196">
    <cfRule type="expression" dxfId="9" priority="23">
      <formula>ISERROR(H196)</formula>
    </cfRule>
  </conditionalFormatting>
  <conditionalFormatting sqref="L27">
    <cfRule type="expression" dxfId="8" priority="21">
      <formula>ISERROR(L27)</formula>
    </cfRule>
  </conditionalFormatting>
  <conditionalFormatting sqref="L86:L185">
    <cfRule type="expression" dxfId="7" priority="14">
      <formula>ISERROR(L86)</formula>
    </cfRule>
  </conditionalFormatting>
  <dataValidations count="14">
    <dataValidation type="list" allowBlank="1" showInputMessage="1" showErrorMessage="1" sqref="N4">
      <formula1>"Select,Yes,No"</formula1>
    </dataValidation>
    <dataValidation type="decimal" allowBlank="1" showInputMessage="1" showErrorMessage="1" errorTitle="X-Author for Excel" error="Please enter a valid numeric value. Valid range for Budget for Forecast Period is -9999999999.99 to 9999999999.99." promptTitle="X-Author for Excel" sqref="C9:C21 C27:C80 C86:C185">
      <formula1>-9999999999.99</formula1>
      <formula2>9999999999.99</formula2>
    </dataValidation>
    <dataValidation type="decimal" allowBlank="1" showInputMessage="1" showErrorMessage="1" errorTitle="X-Author for Excel" error="Please enter a valid numeric value. Valid range for PR Forecast for the period is -9999999999.99 to 9999999999.99." promptTitle="X-Author for Excel" sqref="D9:D21 D27:D80 D86:D185">
      <formula1>-9999999999.99</formula1>
      <formula2>9999999999.99</formula2>
    </dataValidation>
    <dataValidation type="decimal" allowBlank="1" showInputMessage="1" showErrorMessage="1" errorTitle="X-Author for Excel" error="Please enter a valid numeric value. Valid range for Budget for the Buffer Period is -9999999999.99 to 9999999999.99." promptTitle="X-Author for Excel" sqref="E9:E21 E27:E80 E86:E185">
      <formula1>-9999999999.99</formula1>
      <formula2>9999999999.99</formula2>
    </dataValidation>
    <dataValidation type="decimal" allowBlank="1" showInputMessage="1" showErrorMessage="1" errorTitle="X-Author for Excel" error="Please enter a valid numeric value. Valid range for PR Forecast for the Buffer Period is -9999999999.99 to 9999999999.99." promptTitle="X-Author for Excel" sqref="F9:F21 F27:F80 F86:F185">
      <formula1>-9999999999.99</formula1>
      <formula2>9999999999.99</formula2>
    </dataValidation>
    <dataValidation type="decimal" allowBlank="1" showInputMessage="1" showErrorMessage="1" errorTitle="X-Author for Excel" error="Please enter a valid numeric value. Valid range for LFA Adjusted Forecast for the period is -9999999999.99 to 9999999999.99." promptTitle="X-Author for Excel" sqref="L9:L21 L27:L80 L86:L185">
      <formula1>-9999999999.99</formula1>
      <formula2>9999999999.99</formula2>
    </dataValidation>
    <dataValidation type="decimal" allowBlank="1" showInputMessage="1" showErrorMessage="1" errorTitle="X-Author for Excel" error="Please enter a valid numeric value. Valid range for LFA Adj. Forecast for the Buffer period is -9999999999.99 to 9999999999.99." promptTitle="X-Author for Excel" sqref="M27:M80 M9:M21 M86:M185">
      <formula1>-9999999999.99</formula1>
      <formula2>9999999999.99</formula2>
    </dataValidation>
    <dataValidation type="custom" allowBlank="1" showInputMessage="1" showErrorMessage="1" errorTitle="X-Author for Excel" error="Id and Lookup fields are not editable." promptTitle="X-Author for Excel" sqref="L201:L204 L197:L199">
      <formula1>""</formula1>
    </dataValidation>
    <dataValidation type="decimal" allowBlank="1" showInputMessage="1" showErrorMessage="1" errorTitle="X-Author for Excel" error="Please enter a valid numeric value. Valid range for Forecast Q1 is -9999999999.99 to 9999999999.99." promptTitle="X-Author for Excel" sqref="C201:C204 C196:C199">
      <formula1>-9999999999.99</formula1>
      <formula2>9999999999.99</formula2>
    </dataValidation>
    <dataValidation type="decimal" allowBlank="1" showInputMessage="1" showErrorMessage="1" errorTitle="X-Author for Excel" error="Please enter a valid numeric value. Valid range for Forecast Q2 is -9999999999.99 to 9999999999.99." promptTitle="X-Author for Excel" sqref="D201:D204 D196:D199">
      <formula1>-9999999999.99</formula1>
      <formula2>9999999999.99</formula2>
    </dataValidation>
    <dataValidation type="decimal" allowBlank="1" showInputMessage="1" showErrorMessage="1" errorTitle="X-Author for Excel" error="Please enter a valid numeric value. Valid range for Forecast Q3 is -9999999999.99 to 9999999999.99." promptTitle="X-Author for Excel" sqref="E201:E204 E196:E199">
      <formula1>-9999999999.99</formula1>
      <formula2>9999999999.99</formula2>
    </dataValidation>
    <dataValidation type="decimal" allowBlank="1" showInputMessage="1" showErrorMessage="1" errorTitle="X-Author for Excel" error="Please enter a valid numeric value. Valid range for Forecast Q4 is -9999999999.99 to 9999999999.99." promptTitle="X-Author for Excel" sqref="F201:F204 F196:F199">
      <formula1>-9999999999.99</formula1>
      <formula2>9999999999.99</formula2>
    </dataValidation>
    <dataValidation type="decimal" allowBlank="1" showInputMessage="1" showErrorMessage="1" errorTitle="X-Author for Excel" error="Please enter a valid numeric value. Valid range for Buffer Q1 is -9999999999.99 to 9999999999.99." promptTitle="X-Author for Excel" sqref="H201:H204 H196:H199">
      <formula1>-9999999999.99</formula1>
      <formula2>9999999999.99</formula2>
    </dataValidation>
    <dataValidation type="decimal" allowBlank="1" showInputMessage="1" showErrorMessage="1" errorTitle="X-Author for Excel" error="Please enter a valid numeric value. Valid range for Buffer Q2 is -9999999999.99 to 9999999999.99." promptTitle="X-Author for Excel" sqref="I201:I204 I196:I199">
      <formula1>-9999999999.99</formula1>
      <formula2>9999999999.99</formula2>
    </dataValidation>
  </dataValidations>
  <printOptions horizontalCentered="1" verticalCentered="1"/>
  <pageMargins left="0.23622047244094491" right="0.23622047244094491" top="0.74803149606299213" bottom="0.74803149606299213" header="0.31496062992125984" footer="0.31496062992125984"/>
  <pageSetup paperSize="8" scale="46" orientation="landscape" r:id="rId1"/>
  <headerFooter>
    <oddFooter>&amp;L&amp;A&amp;R&amp;P</oddFooter>
  </headerFooter>
  <colBreaks count="1" manualBreakCount="1">
    <brk id="15"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3FAF01"/>
  </sheetPr>
  <dimension ref="A1:AL117"/>
  <sheetViews>
    <sheetView zoomScale="85" zoomScaleNormal="85" zoomScaleSheetLayoutView="55" workbookViewId="0">
      <selection activeCell="J24" sqref="J24"/>
    </sheetView>
  </sheetViews>
  <sheetFormatPr defaultColWidth="9.140625" defaultRowHeight="12.75" x14ac:dyDescent="0.2"/>
  <cols>
    <col min="1" max="1" width="46.5703125" style="1008" customWidth="1"/>
    <col min="2" max="2" width="15.7109375" style="1008" customWidth="1"/>
    <col min="3" max="3" width="18.85546875" style="1008" customWidth="1"/>
    <col min="4" max="4" width="18.42578125" style="1008" customWidth="1"/>
    <col min="5" max="5" width="16.7109375" style="1008" bestFit="1" customWidth="1"/>
    <col min="6" max="6" width="17.28515625" style="1008" customWidth="1"/>
    <col min="7" max="7" width="1.85546875" style="1010" customWidth="1"/>
    <col min="8" max="8" width="17" style="1008" customWidth="1"/>
    <col min="9" max="9" width="19.7109375" style="1008" customWidth="1"/>
    <col min="10" max="10" width="17.7109375" style="1008" customWidth="1"/>
    <col min="11" max="11" width="20.5703125" style="1008" customWidth="1"/>
    <col min="12" max="12" width="14.7109375" style="1008" customWidth="1"/>
    <col min="13" max="21" width="9.140625" style="1008"/>
    <col min="22" max="33" width="8.85546875" style="1009" customWidth="1"/>
    <col min="34" max="16384" width="9.140625" style="1008"/>
  </cols>
  <sheetData>
    <row r="1" spans="1:38" ht="30" x14ac:dyDescent="0.2">
      <c r="A1" s="2143" t="str">
        <f>IF(CoverSheet!J13="","Progress Report","Progress Report with Disbursement Request")</f>
        <v>Progress Report with Disbursement Request</v>
      </c>
      <c r="B1" s="2143"/>
      <c r="C1" s="2143"/>
      <c r="D1" s="2143"/>
      <c r="E1" s="2143"/>
      <c r="F1" s="2143"/>
      <c r="G1" s="2143"/>
      <c r="H1" s="2143"/>
      <c r="I1" s="2143"/>
      <c r="J1" s="2143"/>
      <c r="K1" s="2143"/>
      <c r="L1" s="2143"/>
      <c r="M1" s="2143"/>
      <c r="N1" s="2143"/>
      <c r="O1" s="2143"/>
      <c r="P1" s="1011"/>
      <c r="Q1" s="1011"/>
      <c r="R1" s="1009"/>
      <c r="S1" s="1009"/>
      <c r="T1" s="1009"/>
      <c r="U1" s="1009"/>
      <c r="AH1" s="1009"/>
      <c r="AI1" s="1009"/>
      <c r="AJ1" s="1009"/>
      <c r="AK1" s="1009"/>
      <c r="AL1" s="1009"/>
    </row>
    <row r="2" spans="1:38" ht="13.5" thickBot="1" x14ac:dyDescent="0.25">
      <c r="A2" s="1009"/>
      <c r="B2" s="1009"/>
      <c r="C2" s="1009"/>
      <c r="D2" s="1009"/>
      <c r="E2" s="1009"/>
      <c r="F2" s="1009"/>
      <c r="G2" s="1011"/>
      <c r="H2" s="1009"/>
      <c r="I2" s="1009"/>
      <c r="J2" s="1009"/>
      <c r="K2" s="1009"/>
      <c r="L2" s="1009"/>
      <c r="M2" s="1009"/>
      <c r="N2" s="1009"/>
      <c r="O2" s="1009"/>
      <c r="P2" s="1486"/>
      <c r="Q2" s="1009"/>
      <c r="R2" s="1486"/>
      <c r="S2" s="1009"/>
      <c r="T2" s="1009"/>
      <c r="U2" s="1009"/>
      <c r="AH2" s="1009"/>
      <c r="AI2" s="1009"/>
      <c r="AJ2" s="1009"/>
      <c r="AK2" s="1009"/>
      <c r="AL2" s="1009"/>
    </row>
    <row r="3" spans="1:38" ht="30" customHeight="1" thickBot="1" x14ac:dyDescent="0.25">
      <c r="A3" s="1043" t="s">
        <v>1130</v>
      </c>
      <c r="B3" s="1041"/>
      <c r="C3" s="1041"/>
      <c r="D3" s="1041"/>
      <c r="E3" s="2149" t="str">
        <f>'Cash Forecast_8A'!C3</f>
        <v>Disbursement Request  - Disbursement Period:</v>
      </c>
      <c r="F3" s="2150"/>
      <c r="G3" s="2150"/>
      <c r="H3" s="2150"/>
      <c r="I3" s="1042" t="str">
        <f>'Cash Forecast_8A'!G3</f>
        <v>Beginning Date:</v>
      </c>
      <c r="J3" s="1538">
        <f>'Cash Forecast_8A'!H3</f>
        <v>42736</v>
      </c>
      <c r="K3" s="1538" t="str">
        <f>'Cash Forecast_8A'!J3</f>
        <v>End Date:</v>
      </c>
      <c r="L3" s="1538">
        <f>'Cash Forecast_8A'!K3</f>
        <v>43100</v>
      </c>
      <c r="M3" s="1041"/>
      <c r="N3" s="1041"/>
      <c r="O3" s="1041"/>
      <c r="P3" s="1041"/>
      <c r="Q3" s="1041"/>
      <c r="R3" s="1041"/>
      <c r="S3" s="1041"/>
      <c r="T3" s="1041"/>
      <c r="U3" s="1040"/>
      <c r="Y3" s="1011"/>
    </row>
    <row r="4" spans="1:38" ht="27.75" customHeight="1" thickBot="1" x14ac:dyDescent="0.25">
      <c r="A4" s="1039"/>
      <c r="B4" s="1038"/>
      <c r="C4" s="1038"/>
      <c r="D4" s="1038"/>
      <c r="E4" s="2151" t="str">
        <f>'Cash Forecast_8A'!C4</f>
        <v>Disbursement Request Buffer Period</v>
      </c>
      <c r="F4" s="2152"/>
      <c r="G4" s="2152"/>
      <c r="H4" s="2152"/>
      <c r="I4" s="1270" t="str">
        <f>'Cash Forecast_8A'!G4</f>
        <v>Beginning Date:</v>
      </c>
      <c r="J4" s="1539">
        <f>'Cash Forecast_8A'!H4</f>
        <v>43101</v>
      </c>
      <c r="K4" s="1271" t="str">
        <f>'Cash Forecast_8A'!J4</f>
        <v>End Date:</v>
      </c>
      <c r="L4" s="1539">
        <f>'Cash Forecast_8A'!K4</f>
        <v>43190</v>
      </c>
      <c r="M4" s="1038"/>
      <c r="N4" s="1038"/>
      <c r="O4" s="1038"/>
      <c r="P4" s="1038"/>
      <c r="Q4" s="1038"/>
      <c r="R4" s="1038"/>
      <c r="S4" s="1038"/>
      <c r="T4" s="1038"/>
      <c r="U4" s="1037"/>
    </row>
    <row r="5" spans="1:38" ht="18" x14ac:dyDescent="0.25">
      <c r="A5" s="1036" t="s">
        <v>998</v>
      </c>
      <c r="B5" s="1035"/>
      <c r="C5" s="1035"/>
      <c r="D5" s="1035"/>
      <c r="E5" s="1035"/>
      <c r="F5" s="1035"/>
      <c r="G5" s="1035"/>
      <c r="H5" s="1035"/>
      <c r="I5" s="1035"/>
      <c r="J5" s="1010"/>
      <c r="K5" s="1009"/>
      <c r="L5" s="1009"/>
      <c r="M5" s="1009"/>
      <c r="N5" s="1009"/>
      <c r="O5" s="1009"/>
      <c r="P5" s="1009"/>
      <c r="Q5" s="1009"/>
      <c r="R5" s="1009"/>
      <c r="S5" s="1009"/>
      <c r="T5" s="1009"/>
      <c r="U5" s="1009"/>
    </row>
    <row r="6" spans="1:38" x14ac:dyDescent="0.2">
      <c r="A6" s="1009"/>
      <c r="B6" s="1009"/>
      <c r="C6" s="1009"/>
      <c r="D6" s="1009"/>
      <c r="E6" s="1009"/>
      <c r="F6" s="1009"/>
      <c r="G6" s="1011"/>
      <c r="H6" s="1009"/>
      <c r="I6" s="1009"/>
      <c r="J6" s="1009"/>
      <c r="K6" s="1009"/>
      <c r="L6" s="1009"/>
      <c r="M6" s="1009"/>
      <c r="N6" s="1009"/>
      <c r="O6" s="1009"/>
      <c r="P6" s="1009"/>
      <c r="Q6" s="1009"/>
      <c r="R6" s="1009"/>
      <c r="S6" s="1009"/>
      <c r="T6" s="1009"/>
      <c r="U6" s="1009"/>
    </row>
    <row r="7" spans="1:38" ht="26.1" customHeight="1" x14ac:dyDescent="0.2">
      <c r="A7" s="2144" t="s">
        <v>1247</v>
      </c>
      <c r="B7" s="2144"/>
      <c r="C7" s="2144"/>
      <c r="D7" s="2144"/>
      <c r="E7" s="2144"/>
      <c r="F7" s="2144"/>
      <c r="G7" s="2144"/>
      <c r="H7" s="2144"/>
      <c r="I7" s="2144"/>
      <c r="J7" s="2144"/>
      <c r="K7" s="2144"/>
      <c r="L7" s="2144"/>
      <c r="M7" s="2144"/>
      <c r="N7" s="2144"/>
      <c r="O7" s="2144"/>
      <c r="P7" s="2144"/>
      <c r="Q7" s="2144"/>
      <c r="R7" s="2144"/>
      <c r="S7" s="2144"/>
      <c r="T7" s="2144"/>
      <c r="U7" s="2144"/>
    </row>
    <row r="8" spans="1:38" ht="80.099999999999994" customHeight="1" x14ac:dyDescent="0.2">
      <c r="A8" s="1009"/>
      <c r="B8" s="1033"/>
      <c r="C8" s="1033"/>
      <c r="D8" s="1033"/>
      <c r="E8" s="1033"/>
      <c r="F8" s="1033"/>
      <c r="G8" s="1034"/>
      <c r="H8" s="1033"/>
      <c r="I8" s="1033"/>
      <c r="J8" s="1033"/>
      <c r="K8" s="1009"/>
      <c r="L8" s="1009"/>
      <c r="M8" s="2145" t="s">
        <v>1246</v>
      </c>
      <c r="N8" s="2145"/>
      <c r="O8" s="2145"/>
      <c r="P8" s="2145"/>
      <c r="Q8" s="2145"/>
      <c r="R8" s="2145"/>
      <c r="S8" s="2145"/>
      <c r="T8" s="2145"/>
      <c r="U8" s="2145"/>
    </row>
    <row r="9" spans="1:38" ht="18.75" thickBot="1" x14ac:dyDescent="0.3">
      <c r="A9" s="1009"/>
      <c r="B9" s="2146" t="s">
        <v>1244</v>
      </c>
      <c r="C9" s="2146"/>
      <c r="D9" s="2146"/>
      <c r="E9" s="2146"/>
      <c r="F9" s="1349" t="s">
        <v>254</v>
      </c>
      <c r="G9" s="1032"/>
      <c r="H9" s="2147" t="s">
        <v>1243</v>
      </c>
      <c r="I9" s="2147"/>
      <c r="J9" s="1487" t="s">
        <v>254</v>
      </c>
      <c r="K9" s="1009"/>
      <c r="L9" s="1009"/>
      <c r="M9" s="1009"/>
      <c r="N9" s="1009"/>
      <c r="O9" s="1009"/>
      <c r="P9" s="1009"/>
      <c r="Q9" s="1009"/>
      <c r="R9" s="1009"/>
      <c r="S9" s="1009"/>
      <c r="T9" s="1009"/>
      <c r="U9" s="1009"/>
    </row>
    <row r="10" spans="1:38" ht="31.5" customHeight="1" x14ac:dyDescent="0.2">
      <c r="A10" s="2153" t="s">
        <v>1242</v>
      </c>
      <c r="B10" s="1529">
        <f>IF('Cash Forecast_8A'!C194="","",'Cash Forecast_8A'!C194)</f>
        <v>42736</v>
      </c>
      <c r="C10" s="1535">
        <f>IF('Cash Forecast_8A'!D194="","",'Cash Forecast_8A'!D194)</f>
        <v>42826</v>
      </c>
      <c r="D10" s="1535">
        <f>IF('Cash Forecast_8A'!E194="","",'Cash Forecast_8A'!E194)</f>
        <v>42917</v>
      </c>
      <c r="E10" s="1535">
        <f>IF('Cash Forecast_8A'!F194="","",'Cash Forecast_8A'!F194)</f>
        <v>43009</v>
      </c>
      <c r="F10" s="1352"/>
      <c r="G10" s="1353"/>
      <c r="H10" s="1529">
        <f>IF('Cash Forecast_8A'!H194="","",'Cash Forecast_8A'!H194)</f>
        <v>43101</v>
      </c>
      <c r="I10" s="1357" t="str">
        <f>IF('Cash Forecast_8A'!I194="","",'Cash Forecast_8A'!I194)</f>
        <v/>
      </c>
      <c r="J10" s="1488"/>
      <c r="K10" s="1009"/>
      <c r="L10" s="1009"/>
      <c r="M10" s="2148"/>
      <c r="N10" s="2148"/>
      <c r="O10" s="2148"/>
      <c r="P10" s="2148"/>
      <c r="Q10" s="2148"/>
      <c r="R10" s="2148"/>
      <c r="S10" s="2148"/>
      <c r="T10" s="2148"/>
      <c r="U10" s="2148"/>
    </row>
    <row r="11" spans="1:38" ht="23.25" customHeight="1" thickBot="1" x14ac:dyDescent="0.25">
      <c r="A11" s="2154"/>
      <c r="B11" s="1531">
        <f>IF('Cash Forecast_8A'!C195="","",'Cash Forecast_8A'!C195)</f>
        <v>42825</v>
      </c>
      <c r="C11" s="1530">
        <f>IF('Cash Forecast_8A'!D195="","",'Cash Forecast_8A'!D195)</f>
        <v>42916</v>
      </c>
      <c r="D11" s="1530">
        <f>IF('Cash Forecast_8A'!E195="","",'Cash Forecast_8A'!E195)</f>
        <v>43008</v>
      </c>
      <c r="E11" s="1530">
        <f>IF('Cash Forecast_8A'!F195="","",'Cash Forecast_8A'!F195)</f>
        <v>43100</v>
      </c>
      <c r="F11" s="1355"/>
      <c r="G11" s="1356"/>
      <c r="H11" s="1531">
        <f>IF('Cash Forecast_8A'!H195="","",'Cash Forecast_8A'!H195)</f>
        <v>43190</v>
      </c>
      <c r="I11" s="1358" t="str">
        <f>IF('Cash Forecast_8A'!I195="","",'Cash Forecast_8A'!I195)</f>
        <v/>
      </c>
      <c r="J11" s="1354"/>
      <c r="K11" s="1009"/>
      <c r="L11" s="1009"/>
      <c r="M11" s="2148"/>
      <c r="N11" s="2148"/>
      <c r="O11" s="2148"/>
      <c r="P11" s="2148"/>
      <c r="Q11" s="2148"/>
      <c r="R11" s="2148"/>
      <c r="S11" s="2148"/>
      <c r="T11" s="2148"/>
      <c r="U11" s="2148"/>
    </row>
    <row r="12" spans="1:38" ht="15" thickBot="1" x14ac:dyDescent="0.25">
      <c r="A12" s="1350" t="s">
        <v>1216</v>
      </c>
      <c r="B12" s="1395">
        <f>'Cash Forecast_8A'!C196</f>
        <v>1194323.617963203</v>
      </c>
      <c r="C12" s="1396">
        <f>'Cash Forecast_8A'!D196</f>
        <v>2692690.7387130861</v>
      </c>
      <c r="D12" s="1397">
        <f>'Cash Forecast_8A'!E196</f>
        <v>2083062.9708590538</v>
      </c>
      <c r="E12" s="1398">
        <f>'Cash Forecast_8A'!F196</f>
        <v>1112385.8327939734</v>
      </c>
      <c r="F12" s="1399">
        <f>' Request and Recommendation_8B'!F97</f>
        <v>7082463.1603293158</v>
      </c>
      <c r="G12" s="1400"/>
      <c r="H12" s="1401">
        <f>'Cash Forecast_8A'!H196</f>
        <v>857624.84596904996</v>
      </c>
      <c r="I12" s="1397">
        <f>'Cash Forecast_8A'!I196</f>
        <v>0</v>
      </c>
      <c r="J12" s="1402">
        <f>' Request and Recommendation_8B'!I97</f>
        <v>857624.84596904996</v>
      </c>
      <c r="K12" s="1422">
        <f>F12+J12</f>
        <v>7940088.006298366</v>
      </c>
      <c r="L12" s="1009"/>
      <c r="M12" s="2148"/>
      <c r="N12" s="2148"/>
      <c r="O12" s="2148"/>
      <c r="P12" s="2148"/>
      <c r="Q12" s="2148"/>
      <c r="R12" s="2148"/>
      <c r="S12" s="2148"/>
      <c r="T12" s="2148"/>
      <c r="U12" s="2148"/>
    </row>
    <row r="13" spans="1:38" ht="15" thickBot="1" x14ac:dyDescent="0.25">
      <c r="A13" s="1350" t="s">
        <v>1245</v>
      </c>
      <c r="B13" s="1403">
        <f>'Cash Forecast_8A'!C200</f>
        <v>1767980.82</v>
      </c>
      <c r="C13" s="1404">
        <f>'Cash Forecast_8A'!D200</f>
        <v>2475645.39</v>
      </c>
      <c r="D13" s="1404">
        <f>'Cash Forecast_8A'!E200</f>
        <v>1326175.0900000001</v>
      </c>
      <c r="E13" s="1404">
        <f>'Cash Forecast_8A'!F200</f>
        <v>1558053.89</v>
      </c>
      <c r="F13" s="1405">
        <f>SUM(B13:E13)</f>
        <v>7127855.1899999995</v>
      </c>
      <c r="G13" s="1400"/>
      <c r="H13" s="1403">
        <f>'Cash Forecast_8A'!H200</f>
        <v>1065397.8500000001</v>
      </c>
      <c r="I13" s="1404">
        <f>'Cash Forecast_8A'!I200</f>
        <v>0</v>
      </c>
      <c r="J13" s="1405">
        <f>SUM(H13:I13)</f>
        <v>1065397.8500000001</v>
      </c>
      <c r="K13" s="1422">
        <f>F13+J13</f>
        <v>8193253.0399999991</v>
      </c>
      <c r="L13" s="1009"/>
      <c r="M13" s="2148"/>
      <c r="N13" s="2148"/>
      <c r="O13" s="2148"/>
      <c r="P13" s="2148"/>
      <c r="Q13" s="2148"/>
      <c r="R13" s="2148"/>
      <c r="S13" s="2148"/>
      <c r="T13" s="2148"/>
      <c r="U13" s="2148"/>
    </row>
    <row r="14" spans="1:38" ht="42.75" x14ac:dyDescent="0.2">
      <c r="A14" s="1022" t="s">
        <v>1240</v>
      </c>
      <c r="B14" s="1403">
        <f>'PR Cash Reconciliation_2A,B,C,D'!D29</f>
        <v>1707657.9293560204</v>
      </c>
      <c r="C14" s="1406"/>
      <c r="D14" s="1406"/>
      <c r="E14" s="1406"/>
      <c r="F14" s="1407"/>
      <c r="G14" s="1400"/>
      <c r="H14" s="1408"/>
      <c r="I14" s="1409"/>
      <c r="J14" s="1410"/>
      <c r="K14" s="1009"/>
      <c r="L14" s="1009"/>
      <c r="M14" s="2148"/>
      <c r="N14" s="2148"/>
      <c r="O14" s="2148"/>
      <c r="P14" s="2148"/>
      <c r="Q14" s="2148"/>
      <c r="R14" s="2148"/>
      <c r="S14" s="2148"/>
      <c r="T14" s="2148"/>
      <c r="U14" s="2148"/>
    </row>
    <row r="15" spans="1:38" ht="42.75" x14ac:dyDescent="0.2">
      <c r="A15" s="1022" t="s">
        <v>1239</v>
      </c>
      <c r="B15" s="1403">
        <f>'PR Cash Reconciliation_2A,B,C,D'!D37</f>
        <v>0</v>
      </c>
      <c r="C15" s="1406"/>
      <c r="D15" s="1406"/>
      <c r="E15" s="1406"/>
      <c r="F15" s="1407"/>
      <c r="G15" s="1400"/>
      <c r="H15" s="1408"/>
      <c r="I15" s="1409"/>
      <c r="J15" s="1410"/>
      <c r="K15" s="1009"/>
      <c r="L15" s="1009"/>
      <c r="M15" s="2148"/>
      <c r="N15" s="2148"/>
      <c r="O15" s="2148"/>
      <c r="P15" s="2148"/>
      <c r="Q15" s="2148"/>
      <c r="R15" s="2148"/>
      <c r="S15" s="2148"/>
      <c r="T15" s="2148"/>
      <c r="U15" s="2148"/>
    </row>
    <row r="16" spans="1:38" ht="43.5" thickBot="1" x14ac:dyDescent="0.25">
      <c r="A16" s="1022" t="s">
        <v>1238</v>
      </c>
      <c r="B16" s="1403">
        <f>'PR Cash Reconciliation_2A,B,C,D'!D38</f>
        <v>1240552.1499999999</v>
      </c>
      <c r="C16" s="1411"/>
      <c r="D16" s="1411"/>
      <c r="E16" s="1411"/>
      <c r="F16" s="1412"/>
      <c r="G16" s="1400"/>
      <c r="H16" s="1413"/>
      <c r="I16" s="1414"/>
      <c r="J16" s="1415"/>
      <c r="K16" s="1009"/>
      <c r="L16" s="1009"/>
      <c r="M16" s="2148"/>
      <c r="N16" s="2148"/>
      <c r="O16" s="2148"/>
      <c r="P16" s="2148"/>
      <c r="Q16" s="2148"/>
      <c r="R16" s="2148"/>
      <c r="S16" s="2148"/>
      <c r="T16" s="2148"/>
      <c r="U16" s="2148"/>
    </row>
    <row r="17" spans="1:21" ht="15" thickBot="1" x14ac:dyDescent="0.25">
      <c r="A17" s="1351" t="s">
        <v>1236</v>
      </c>
      <c r="B17" s="1416">
        <f>IF(B13=0,0,IF(AND(B99-$B$14-$B$15-$B$16&lt;=0,B23+B24&lt;=0),0,IF(AND(B99-$B$14-$B$15-$B$16&lt;=0,B23+B24&gt;0),B23+B24,IF(AND(B13-$B$14-$B$15-$B$16&lt;=B23+B24,B23+B24&gt;0),B23+B24,B99-$B$14-$B$15-$B$16+B23+B24))))</f>
        <v>46228.15</v>
      </c>
      <c r="C17" s="1417">
        <f>IF(C13=0,0,IF(AND(B99+C99-$B$14-$B$15-$B$16&lt;=0,C23+C24&lt;=0),0,IF(AND(B99+C99-$B$14-$B$15-$B$16&lt;=0,C23+C24&gt;0),C23+C24,IF(AND(B13+C13-$B$14-$B$15-$B$16&lt;=C23+C24,C23+C24&gt;0),C23+C24,B99+C99-$B$14-$B$15-$B$16-B22+C23+C24))))</f>
        <v>1249187.9743680058</v>
      </c>
      <c r="D17" s="1417">
        <f>IF(D13=0,0,IF(AND(B99+C99+D99-$B$14-$B$15-$B$16&lt;=0,D23+D24&lt;=0),0,IF(AND(B99+C99+D99-$B$14-$B$15-$B$16&lt;=0,D23+D24&gt;0),D23+D24,IF(AND(B13+C13+D13-$B$14-$B$15-$B$16&lt;=D23+D24,D23+D24&gt;0),D23+D24,B99+C99+D99-$B$14-$B$15-$B$16-B22-C22+D23+D24))))</f>
        <v>1326175.090341768</v>
      </c>
      <c r="E17" s="1417">
        <f>IF(E13=0,0,IF(AND(B99+C99+D99+E99-$B$14-$B$15-$B$16&lt;=0,E23+E24&lt;=0),0,IF(AND(B99+C99+D99+E99-$B$14-$B$15-$B$16&lt;=0,E23+E24&gt;0),E23+E24,IF(AND(B13+C13+D13+E13-$B$14-$B$15-$B$16&lt;=E23+E24,E23+E24&gt;0),E23+E24,B99+C99+D99+E99-$B$14-$B$15-$B$16-B22-C22-D22+E23+E24))))</f>
        <v>1558053.8943928857</v>
      </c>
      <c r="F17" s="1418">
        <f>SUM(B17:E17)</f>
        <v>4179645.1091026594</v>
      </c>
      <c r="G17" s="1400"/>
      <c r="H17" s="1419">
        <f>IF(H13=0,0,IF(AND(B99+C99+D99+E99+G99-$B$14-$B$15-$B$16&lt;=0,H23+H24&lt;=0),0,IF(AND(B99+C99+D99+E99+G99-$B$14-$B$15-$B$16&lt;=0,H23+H24&gt;0),H23+H24,IF(AND(B13+C13+D13+E13+H13-$B$14-$B$15-$B$16&lt;=H23+H24,H23+H24&gt;0),H23+H24,B99+C99+D99+E99+G99-$B$14-$B$15-$B$16-B22-C22-D22-E22+H23+H24))))</f>
        <v>1065397.8459690488</v>
      </c>
      <c r="I17" s="1420">
        <f>IF(I13=0,0,IF(AND(B99+C99+D99+E99+G99+H99-$B$14-$B$15-$B$16&lt;=0,I23+I24&lt;=0),0,IF(AND(B99+C99+D99+E99+G99+H99-$B$14-$B$15-$B$16&lt;=0,I23+I24&gt;0),I23+I24,IF(AND(B13+C13+D13+E13+H13+I13-$B$14-$B$15-$B$16&lt;=I23+I24,I23+I24&gt;0),I23+I24,B99+C99+D99+E99+G99+H99-$B$14-$B$15-$B$16-B22-C22-D22-E22-H22+I23+I24))))</f>
        <v>0</v>
      </c>
      <c r="J17" s="1421">
        <f>SUM(H17:I17)</f>
        <v>1065397.8459690488</v>
      </c>
      <c r="K17" s="1422">
        <f>F17+J17</f>
        <v>5245042.9550717082</v>
      </c>
      <c r="L17" s="1009"/>
      <c r="M17" s="2148"/>
      <c r="N17" s="2148"/>
      <c r="O17" s="2148"/>
      <c r="P17" s="2148"/>
      <c r="Q17" s="2148"/>
      <c r="R17" s="2148"/>
      <c r="S17" s="2148"/>
      <c r="T17" s="2148"/>
      <c r="U17" s="2148"/>
    </row>
    <row r="18" spans="1:21" x14ac:dyDescent="0.2">
      <c r="A18" s="1009"/>
      <c r="B18" s="1031"/>
      <c r="C18" s="1009"/>
      <c r="D18" s="1009"/>
      <c r="E18" s="1009"/>
      <c r="F18" s="1009"/>
      <c r="G18" s="1011"/>
      <c r="H18" s="1009"/>
      <c r="I18" s="1009"/>
      <c r="J18" s="1009"/>
      <c r="K18" s="1009"/>
      <c r="L18" s="1009"/>
      <c r="M18" s="2148"/>
      <c r="N18" s="2148"/>
      <c r="O18" s="2148"/>
      <c r="P18" s="2148"/>
      <c r="Q18" s="2148"/>
      <c r="R18" s="2148"/>
      <c r="S18" s="2148"/>
      <c r="T18" s="2148"/>
      <c r="U18" s="2148"/>
    </row>
    <row r="19" spans="1:21" x14ac:dyDescent="0.2">
      <c r="A19" s="1026"/>
      <c r="B19" s="1020"/>
      <c r="C19" s="1020"/>
      <c r="D19" s="1020"/>
      <c r="E19" s="1020"/>
      <c r="F19" s="1009"/>
      <c r="G19" s="1025"/>
      <c r="H19" s="1020"/>
      <c r="I19" s="1020"/>
      <c r="J19" s="1009"/>
      <c r="K19" s="1024"/>
      <c r="L19" s="1009"/>
      <c r="M19" s="2148"/>
      <c r="N19" s="2148"/>
      <c r="O19" s="2148"/>
      <c r="P19" s="2148"/>
      <c r="Q19" s="2148"/>
      <c r="R19" s="2148"/>
      <c r="S19" s="2148"/>
      <c r="T19" s="2148"/>
      <c r="U19" s="2148"/>
    </row>
    <row r="20" spans="1:21" x14ac:dyDescent="0.2">
      <c r="A20" s="1009"/>
      <c r="B20" s="1020"/>
      <c r="C20" s="1020"/>
      <c r="D20" s="1020"/>
      <c r="E20" s="1020"/>
      <c r="F20" s="1020"/>
      <c r="G20" s="1011"/>
      <c r="H20" s="1020"/>
      <c r="I20" s="1020"/>
      <c r="J20" s="1009"/>
      <c r="K20" s="1009"/>
      <c r="L20" s="1009"/>
      <c r="M20" s="2148"/>
      <c r="N20" s="2148"/>
      <c r="O20" s="2148"/>
      <c r="P20" s="2148"/>
      <c r="Q20" s="2148"/>
      <c r="R20" s="2148"/>
      <c r="S20" s="2148"/>
      <c r="T20" s="2148"/>
      <c r="U20" s="2148"/>
    </row>
    <row r="21" spans="1:21" ht="13.5" thickBot="1" x14ac:dyDescent="0.25">
      <c r="A21" s="1009"/>
      <c r="B21" s="1009"/>
      <c r="C21" s="1009"/>
      <c r="D21" s="1009"/>
      <c r="E21" s="1009"/>
      <c r="F21" s="1009"/>
      <c r="G21" s="1011"/>
      <c r="H21" s="1009"/>
      <c r="I21" s="1009"/>
      <c r="J21" s="1009"/>
      <c r="K21" s="1009"/>
      <c r="L21" s="1009"/>
      <c r="M21" s="2148"/>
      <c r="N21" s="2148"/>
      <c r="O21" s="2148"/>
      <c r="P21" s="2148"/>
      <c r="Q21" s="2148"/>
      <c r="R21" s="2148"/>
      <c r="S21" s="2148"/>
      <c r="T21" s="2148"/>
      <c r="U21" s="2148"/>
    </row>
    <row r="22" spans="1:21" ht="28.5" x14ac:dyDescent="0.2">
      <c r="A22" s="1023" t="s">
        <v>1214</v>
      </c>
      <c r="B22" s="1423">
        <f>IF(B17=0,0,B17-SUM(B23:B24))</f>
        <v>0</v>
      </c>
      <c r="C22" s="1424">
        <f>IF(C17=0,0,C17-SUM(C23:C24))</f>
        <v>817207.54936800571</v>
      </c>
      <c r="D22" s="1424">
        <f>IF(D17=0,0,D17-SUM(D23:D24))</f>
        <v>1057677.6653417679</v>
      </c>
      <c r="E22" s="1424">
        <f>IF(E17=0,0,E17-SUM(E23:E24))</f>
        <v>1558053.8943928857</v>
      </c>
      <c r="F22" s="1425">
        <f>SUM(B22:E22)</f>
        <v>3432939.1091026594</v>
      </c>
      <c r="H22" s="1423">
        <f>H17-SUM(H23:H24)</f>
        <v>808595.84596904879</v>
      </c>
      <c r="I22" s="1424">
        <f>I17-SUM(I23:I24)</f>
        <v>0</v>
      </c>
      <c r="J22" s="1425">
        <f>J17-SUM(J23:J24)</f>
        <v>808595.84596904879</v>
      </c>
      <c r="K22" s="1009"/>
      <c r="L22" s="1009"/>
      <c r="M22" s="2148"/>
      <c r="N22" s="2148"/>
      <c r="O22" s="2148"/>
      <c r="P22" s="2148"/>
      <c r="Q22" s="2148"/>
      <c r="R22" s="2148"/>
      <c r="S22" s="2148"/>
      <c r="T22" s="2148"/>
      <c r="U22" s="2148"/>
    </row>
    <row r="23" spans="1:21" ht="14.25" x14ac:dyDescent="0.2">
      <c r="A23" s="1022" t="s">
        <v>1215</v>
      </c>
      <c r="B23" s="1426">
        <f>' Request and Recommendation_8B'!B98</f>
        <v>0</v>
      </c>
      <c r="C23" s="1427">
        <f>' Request and Recommendation_8B'!C98</f>
        <v>163483</v>
      </c>
      <c r="D23" s="1427">
        <f>' Request and Recommendation_8B'!D98</f>
        <v>0</v>
      </c>
      <c r="E23" s="1427">
        <f>' Request and Recommendation_8B'!E98</f>
        <v>0</v>
      </c>
      <c r="F23" s="1428">
        <f>' Request and Recommendation_8B'!F98</f>
        <v>163483</v>
      </c>
      <c r="H23" s="1435">
        <f>' Request and Recommendation_8B'!G98</f>
        <v>256802</v>
      </c>
      <c r="I23" s="1436">
        <f>' Request and Recommendation_8B'!H98</f>
        <v>0</v>
      </c>
      <c r="J23" s="1437">
        <f>' Request and Recommendation_8B'!I98</f>
        <v>256802</v>
      </c>
      <c r="K23" s="1009"/>
      <c r="L23" s="1009"/>
      <c r="M23" s="2148"/>
      <c r="N23" s="2148"/>
      <c r="O23" s="2148"/>
      <c r="P23" s="2148"/>
      <c r="Q23" s="2148"/>
      <c r="R23" s="2148"/>
      <c r="S23" s="2148"/>
      <c r="T23" s="2148"/>
      <c r="U23" s="2148"/>
    </row>
    <row r="24" spans="1:21" ht="29.25" thickBot="1" x14ac:dyDescent="0.25">
      <c r="A24" s="1022" t="s">
        <v>1237</v>
      </c>
      <c r="B24" s="1429">
        <f>' Request and Recommendation_8B'!B100</f>
        <v>46228.15</v>
      </c>
      <c r="C24" s="1430">
        <f>' Request and Recommendation_8B'!C100</f>
        <v>268497.42499999999</v>
      </c>
      <c r="D24" s="1430">
        <f>' Request and Recommendation_8B'!D100</f>
        <v>268497.42499999999</v>
      </c>
      <c r="E24" s="1430">
        <f>' Request and Recommendation_8B'!E100</f>
        <v>0</v>
      </c>
      <c r="F24" s="1431">
        <f>' Request and Recommendation_8B'!F100</f>
        <v>583223</v>
      </c>
      <c r="H24" s="1419">
        <f>' Request and Recommendation_8B'!G100</f>
        <v>0</v>
      </c>
      <c r="I24" s="1420">
        <f>' Request and Recommendation_8B'!H100</f>
        <v>0</v>
      </c>
      <c r="J24" s="1421">
        <f>' Request and Recommendation_8B'!I100</f>
        <v>0</v>
      </c>
      <c r="K24" s="1009"/>
      <c r="L24" s="1009"/>
      <c r="M24" s="2148"/>
      <c r="N24" s="2148"/>
      <c r="O24" s="2148"/>
      <c r="P24" s="2148"/>
      <c r="Q24" s="2148"/>
      <c r="R24" s="2148"/>
      <c r="S24" s="2148"/>
      <c r="T24" s="2148"/>
      <c r="U24" s="2148"/>
    </row>
    <row r="25" spans="1:21" ht="15" thickBot="1" x14ac:dyDescent="0.25">
      <c r="A25" s="1021" t="s">
        <v>1236</v>
      </c>
      <c r="B25" s="1432">
        <f>SUM(B22:B24)</f>
        <v>46228.15</v>
      </c>
      <c r="C25" s="1433">
        <f>SUM(C22:C24)</f>
        <v>1249187.9743680058</v>
      </c>
      <c r="D25" s="1433">
        <f>SUM(D22:D24)</f>
        <v>1326175.090341768</v>
      </c>
      <c r="E25" s="1433">
        <f>SUM(E22:E24)</f>
        <v>1558053.8943928857</v>
      </c>
      <c r="F25" s="1434">
        <f>SUM(F22:F24)</f>
        <v>4179645.1091026594</v>
      </c>
      <c r="H25" s="1438">
        <f>SUM(H22:H24)</f>
        <v>1065397.8459690488</v>
      </c>
      <c r="I25" s="1433">
        <f>SUM(I22:I24)</f>
        <v>0</v>
      </c>
      <c r="J25" s="1434">
        <f>SUM(J22:J24)</f>
        <v>1065397.8459690488</v>
      </c>
      <c r="K25" s="1422">
        <f>F25+J25</f>
        <v>5245042.9550717082</v>
      </c>
      <c r="L25" s="1009"/>
      <c r="M25" s="2148"/>
      <c r="N25" s="2148"/>
      <c r="O25" s="2148"/>
      <c r="P25" s="2148"/>
      <c r="Q25" s="2148"/>
      <c r="R25" s="2148"/>
      <c r="S25" s="2148"/>
      <c r="T25" s="2148"/>
      <c r="U25" s="2148"/>
    </row>
    <row r="26" spans="1:21" x14ac:dyDescent="0.2">
      <c r="A26" s="1009"/>
      <c r="B26" s="1009"/>
      <c r="C26" s="1009"/>
      <c r="D26" s="1009"/>
      <c r="E26" s="1009"/>
      <c r="F26" s="1009"/>
      <c r="G26" s="1011"/>
      <c r="H26" s="1009"/>
      <c r="I26" s="1009"/>
      <c r="J26" s="1009"/>
      <c r="K26" s="1439"/>
      <c r="L26" s="1009"/>
      <c r="M26" s="1009"/>
      <c r="N26" s="1009"/>
      <c r="O26" s="1009"/>
      <c r="P26" s="1009"/>
      <c r="Q26" s="1009"/>
      <c r="R26" s="1009"/>
      <c r="S26" s="1009"/>
      <c r="T26" s="1009"/>
      <c r="U26" s="1009"/>
    </row>
    <row r="27" spans="1:21" x14ac:dyDescent="0.2">
      <c r="A27" s="1009"/>
      <c r="B27" s="1009"/>
      <c r="C27" s="1009"/>
      <c r="D27" s="1009"/>
      <c r="E27" s="1009"/>
      <c r="F27" s="1009"/>
      <c r="G27" s="1011"/>
      <c r="H27" s="1009"/>
      <c r="I27" s="1009"/>
      <c r="J27" s="1009"/>
      <c r="K27" s="1009"/>
      <c r="L27" s="1009"/>
      <c r="M27" s="1009"/>
      <c r="N27" s="1009"/>
      <c r="O27" s="1009"/>
      <c r="P27" s="1009"/>
      <c r="Q27" s="1009"/>
      <c r="R27" s="1009"/>
      <c r="S27" s="1009"/>
      <c r="T27" s="1009"/>
      <c r="U27" s="1009"/>
    </row>
    <row r="28" spans="1:21" x14ac:dyDescent="0.2">
      <c r="A28" s="1030"/>
      <c r="B28" s="1029"/>
      <c r="C28" s="1009"/>
      <c r="D28" s="1009"/>
      <c r="E28" s="1009"/>
      <c r="F28" s="1009"/>
      <c r="G28" s="1011"/>
      <c r="H28" s="1020"/>
      <c r="I28" s="1009"/>
      <c r="J28" s="1009"/>
      <c r="K28" s="1009"/>
      <c r="L28" s="1009"/>
      <c r="M28" s="1009"/>
      <c r="N28" s="1009"/>
      <c r="O28" s="1009"/>
      <c r="P28" s="1009"/>
      <c r="Q28" s="1009"/>
      <c r="R28" s="1009"/>
      <c r="S28" s="1009"/>
      <c r="T28" s="1009"/>
      <c r="U28" s="1009"/>
    </row>
    <row r="29" spans="1:21" x14ac:dyDescent="0.2">
      <c r="A29" s="1009"/>
      <c r="B29" s="1009"/>
      <c r="C29" s="1009"/>
      <c r="D29" s="1020"/>
      <c r="E29" s="1009"/>
      <c r="F29" s="1009"/>
      <c r="G29" s="1011"/>
      <c r="H29" s="1009"/>
      <c r="I29" s="1009"/>
      <c r="J29" s="1009"/>
      <c r="K29" s="1009"/>
      <c r="L29" s="1009"/>
      <c r="M29" s="1009"/>
      <c r="N29" s="1009"/>
      <c r="O29" s="1009"/>
      <c r="P29" s="1009"/>
      <c r="Q29" s="1009"/>
      <c r="R29" s="1009"/>
      <c r="S29" s="1009"/>
      <c r="T29" s="1009"/>
      <c r="U29" s="1009"/>
    </row>
    <row r="30" spans="1:21" x14ac:dyDescent="0.2">
      <c r="A30" s="1009"/>
      <c r="B30" s="1009"/>
      <c r="C30" s="1009"/>
      <c r="D30" s="1009"/>
      <c r="E30" s="1009"/>
      <c r="F30" s="1009"/>
      <c r="G30" s="1011"/>
      <c r="H30" s="1009"/>
      <c r="I30" s="1009"/>
      <c r="J30" s="1009"/>
      <c r="K30" s="1009"/>
      <c r="L30" s="1009"/>
      <c r="M30" s="1009"/>
      <c r="N30" s="1009"/>
      <c r="O30" s="1009"/>
      <c r="P30" s="1009"/>
      <c r="Q30" s="1009"/>
      <c r="R30" s="1009"/>
      <c r="S30" s="1009"/>
      <c r="T30" s="1009"/>
      <c r="U30" s="1009"/>
    </row>
    <row r="31" spans="1:21" ht="30" x14ac:dyDescent="0.2">
      <c r="A31" s="2159" t="s">
        <v>986</v>
      </c>
      <c r="B31" s="2159"/>
      <c r="C31" s="2159"/>
      <c r="D31" s="2159"/>
      <c r="E31" s="2159"/>
      <c r="F31" s="2159"/>
      <c r="G31" s="2159"/>
      <c r="H31" s="2159"/>
      <c r="I31" s="2159"/>
      <c r="J31" s="2159"/>
      <c r="K31" s="2159"/>
      <c r="L31" s="2159"/>
      <c r="M31" s="2159"/>
      <c r="N31" s="2159"/>
      <c r="O31" s="2159"/>
      <c r="P31" s="2159"/>
      <c r="Q31" s="2159"/>
      <c r="R31" s="2159"/>
      <c r="S31" s="2159"/>
      <c r="T31" s="2159"/>
      <c r="U31" s="2159"/>
    </row>
    <row r="32" spans="1:21" ht="32.450000000000003" customHeight="1" x14ac:dyDescent="0.2">
      <c r="A32" s="1009"/>
      <c r="B32" s="1009"/>
      <c r="C32" s="1009"/>
      <c r="D32" s="1009"/>
      <c r="E32" s="1009"/>
      <c r="F32" s="1009"/>
      <c r="G32" s="1011"/>
      <c r="H32" s="1009"/>
      <c r="I32" s="1009"/>
      <c r="J32" s="1009"/>
      <c r="K32" s="1009"/>
      <c r="L32" s="1009"/>
      <c r="M32" s="2145" t="s">
        <v>1098</v>
      </c>
      <c r="N32" s="2145"/>
      <c r="O32" s="2145"/>
      <c r="P32" s="2145"/>
      <c r="Q32" s="2145"/>
      <c r="R32" s="2145"/>
      <c r="S32" s="2145"/>
      <c r="T32" s="2145"/>
      <c r="U32" s="2145"/>
    </row>
    <row r="33" spans="1:21" ht="18.75" thickBot="1" x14ac:dyDescent="0.3">
      <c r="A33" s="1009"/>
      <c r="B33" s="2160" t="s">
        <v>1244</v>
      </c>
      <c r="C33" s="2161"/>
      <c r="D33" s="2161"/>
      <c r="E33" s="2162"/>
      <c r="F33" s="1027" t="s">
        <v>254</v>
      </c>
      <c r="G33" s="1028"/>
      <c r="H33" s="2163" t="s">
        <v>1243</v>
      </c>
      <c r="I33" s="2163"/>
      <c r="J33" s="1027" t="s">
        <v>254</v>
      </c>
      <c r="K33" s="1009"/>
      <c r="L33" s="1009"/>
    </row>
    <row r="34" spans="1:21" ht="33.75" customHeight="1" x14ac:dyDescent="0.2">
      <c r="A34" s="2153" t="s">
        <v>1242</v>
      </c>
      <c r="B34" s="1529">
        <f>IF('Cash Forecast_8A'!C194="","",'Cash Forecast_8A'!C194)</f>
        <v>42736</v>
      </c>
      <c r="C34" s="1535">
        <f>IF('Cash Forecast_8A'!D194="","",'Cash Forecast_8A'!D194)</f>
        <v>42826</v>
      </c>
      <c r="D34" s="1535">
        <f>IF('Cash Forecast_8A'!E194="","",'Cash Forecast_8A'!E194)</f>
        <v>42917</v>
      </c>
      <c r="E34" s="1535">
        <f>IF('Cash Forecast_8A'!F194="","",'Cash Forecast_8A'!F194)</f>
        <v>43009</v>
      </c>
      <c r="F34" s="1352"/>
      <c r="G34" s="1356"/>
      <c r="H34" s="1529">
        <f>IF('Cash Forecast_8A'!H194="","",'Cash Forecast_8A'!H194)</f>
        <v>43101</v>
      </c>
      <c r="I34" s="1357" t="str">
        <f>IF('Cash Forecast_8A'!I194="","",'Cash Forecast_8A'!I194)</f>
        <v/>
      </c>
      <c r="J34" s="1488"/>
      <c r="K34" s="1009"/>
      <c r="L34" s="1009"/>
      <c r="M34" s="2148"/>
      <c r="N34" s="2148"/>
      <c r="O34" s="2148"/>
      <c r="P34" s="2148"/>
      <c r="Q34" s="2148"/>
      <c r="R34" s="2148"/>
      <c r="S34" s="2148"/>
      <c r="T34" s="2148"/>
      <c r="U34" s="2148"/>
    </row>
    <row r="35" spans="1:21" ht="31.5" customHeight="1" thickBot="1" x14ac:dyDescent="0.25">
      <c r="A35" s="2154"/>
      <c r="B35" s="1531">
        <f>IF('Cash Forecast_8A'!C195="","",'Cash Forecast_8A'!C195)</f>
        <v>42825</v>
      </c>
      <c r="C35" s="1530">
        <f>IF('Cash Forecast_8A'!D195="","",'Cash Forecast_8A'!D195)</f>
        <v>42916</v>
      </c>
      <c r="D35" s="1530">
        <f>IF('Cash Forecast_8A'!E195="","",'Cash Forecast_8A'!E195)</f>
        <v>43008</v>
      </c>
      <c r="E35" s="1530">
        <f>IF('Cash Forecast_8A'!F195="","",'Cash Forecast_8A'!F195)</f>
        <v>43100</v>
      </c>
      <c r="F35" s="1355"/>
      <c r="G35" s="1356"/>
      <c r="H35" s="1531">
        <f>IF('Cash Forecast_8A'!H195="","",'Cash Forecast_8A'!H195)</f>
        <v>43190</v>
      </c>
      <c r="I35" s="1358" t="str">
        <f>IF('Cash Forecast_8A'!I195="","",'Cash Forecast_8A'!I195)</f>
        <v/>
      </c>
      <c r="J35" s="1354"/>
      <c r="K35" s="1009"/>
      <c r="L35" s="1009"/>
      <c r="M35" s="2148"/>
      <c r="N35" s="2148"/>
      <c r="O35" s="2148"/>
      <c r="P35" s="2148"/>
      <c r="Q35" s="2148"/>
      <c r="R35" s="2148"/>
      <c r="S35" s="2148"/>
      <c r="T35" s="2148"/>
      <c r="U35" s="2148"/>
    </row>
    <row r="36" spans="1:21" ht="15" thickBot="1" x14ac:dyDescent="0.25">
      <c r="A36" s="1350" t="s">
        <v>1216</v>
      </c>
      <c r="B36" s="1395">
        <f>'Cash Forecast_8A'!C201</f>
        <v>0</v>
      </c>
      <c r="C36" s="1397">
        <f>'Cash Forecast_8A'!D201</f>
        <v>0</v>
      </c>
      <c r="D36" s="1398">
        <f>'Cash Forecast_8A'!E201</f>
        <v>0</v>
      </c>
      <c r="E36" s="1396">
        <f>'Cash Forecast_8A'!F201</f>
        <v>0</v>
      </c>
      <c r="F36" s="1440">
        <f>'Cash Forecast_8A'!G201</f>
        <v>0</v>
      </c>
      <c r="G36" s="1356"/>
      <c r="H36" s="1395">
        <f>'Cash Forecast_8A'!H201</f>
        <v>0</v>
      </c>
      <c r="I36" s="1396">
        <f>'Cash Forecast_8A'!I201</f>
        <v>0</v>
      </c>
      <c r="J36" s="1440">
        <f>'Cash Forecast_8A'!J201</f>
        <v>0</v>
      </c>
      <c r="K36" s="1422">
        <f>F36+J36</f>
        <v>0</v>
      </c>
      <c r="L36" s="1009"/>
      <c r="M36" s="2148"/>
      <c r="N36" s="2148"/>
      <c r="O36" s="2148"/>
      <c r="P36" s="2148"/>
      <c r="Q36" s="2148"/>
      <c r="R36" s="2148"/>
      <c r="S36" s="2148"/>
      <c r="T36" s="2148"/>
      <c r="U36" s="2148"/>
    </row>
    <row r="37" spans="1:21" ht="15" thickBot="1" x14ac:dyDescent="0.25">
      <c r="A37" s="1350" t="s">
        <v>1241</v>
      </c>
      <c r="B37" s="1403">
        <f>'Cash Forecast_8A'!C205</f>
        <v>0</v>
      </c>
      <c r="C37" s="1404">
        <f>'Cash Forecast_8A'!D205</f>
        <v>0</v>
      </c>
      <c r="D37" s="1404">
        <f>'Cash Forecast_8A'!E205</f>
        <v>0</v>
      </c>
      <c r="E37" s="1404">
        <f>'Cash Forecast_8A'!F205</f>
        <v>0</v>
      </c>
      <c r="F37" s="1405">
        <f>SUM(B37:E37)</f>
        <v>0</v>
      </c>
      <c r="G37" s="1400"/>
      <c r="H37" s="1403">
        <f>'Cash Forecast_8A'!H205</f>
        <v>0</v>
      </c>
      <c r="I37" s="1404">
        <f>'Cash Forecast_8A'!I205</f>
        <v>0</v>
      </c>
      <c r="J37" s="1405">
        <f>SUM(H37:I37)</f>
        <v>0</v>
      </c>
      <c r="K37" s="1422">
        <f>F37+J37</f>
        <v>0</v>
      </c>
      <c r="L37" s="1009"/>
      <c r="M37" s="2148"/>
      <c r="N37" s="2148"/>
      <c r="O37" s="2148"/>
      <c r="P37" s="2148"/>
      <c r="Q37" s="2148"/>
      <c r="R37" s="2148"/>
      <c r="S37" s="2148"/>
      <c r="T37" s="2148"/>
      <c r="U37" s="2148"/>
    </row>
    <row r="38" spans="1:21" ht="42.75" x14ac:dyDescent="0.2">
      <c r="A38" s="1022" t="s">
        <v>1240</v>
      </c>
      <c r="B38" s="1403">
        <f>'PR Cash Reconciliation_2A,B,C,D'!H29</f>
        <v>1707657.9293560204</v>
      </c>
      <c r="C38" s="1536"/>
      <c r="D38" s="1536"/>
      <c r="E38" s="1536"/>
      <c r="F38" s="1537"/>
      <c r="H38" s="1532"/>
      <c r="I38" s="1533"/>
      <c r="J38" s="1534"/>
      <c r="K38" s="1009"/>
      <c r="L38" s="1009"/>
      <c r="M38" s="2148"/>
      <c r="N38" s="2148"/>
      <c r="O38" s="2148"/>
      <c r="P38" s="2148"/>
      <c r="Q38" s="2148"/>
      <c r="R38" s="2148"/>
      <c r="S38" s="2148"/>
      <c r="T38" s="2148"/>
      <c r="U38" s="2148"/>
    </row>
    <row r="39" spans="1:21" ht="42.75" x14ac:dyDescent="0.2">
      <c r="A39" s="1022" t="s">
        <v>1239</v>
      </c>
      <c r="B39" s="1403">
        <f>'PR Cash Reconciliation_2A,B,C,D'!H37</f>
        <v>0</v>
      </c>
      <c r="C39" s="1536"/>
      <c r="D39" s="1536"/>
      <c r="E39" s="1536"/>
      <c r="F39" s="1537"/>
      <c r="H39" s="1532"/>
      <c r="I39" s="1533"/>
      <c r="J39" s="1534"/>
      <c r="K39" s="1009"/>
      <c r="L39" s="1009"/>
      <c r="M39" s="2148"/>
      <c r="N39" s="2148"/>
      <c r="O39" s="2148"/>
      <c r="P39" s="2148"/>
      <c r="Q39" s="2148"/>
      <c r="R39" s="2148"/>
      <c r="S39" s="2148"/>
      <c r="T39" s="2148"/>
      <c r="U39" s="2148"/>
    </row>
    <row r="40" spans="1:21" ht="43.5" thickBot="1" x14ac:dyDescent="0.25">
      <c r="A40" s="1022" t="s">
        <v>1238</v>
      </c>
      <c r="B40" s="1403">
        <f>'PR Cash Reconciliation_2A,B,C,D'!H38</f>
        <v>1240552.1499999999</v>
      </c>
      <c r="C40" s="1536"/>
      <c r="D40" s="1536"/>
      <c r="E40" s="1536"/>
      <c r="F40" s="1537"/>
      <c r="H40" s="1532"/>
      <c r="I40" s="1533"/>
      <c r="J40" s="1534"/>
      <c r="K40" s="1009"/>
      <c r="L40" s="1009"/>
      <c r="M40" s="2148"/>
      <c r="N40" s="2148"/>
      <c r="O40" s="2148"/>
      <c r="P40" s="2148"/>
      <c r="Q40" s="2148"/>
      <c r="R40" s="2148"/>
      <c r="S40" s="2148"/>
      <c r="T40" s="2148"/>
      <c r="U40" s="2148"/>
    </row>
    <row r="41" spans="1:21" ht="15" thickBot="1" x14ac:dyDescent="0.25">
      <c r="A41" s="1351" t="s">
        <v>1236</v>
      </c>
      <c r="B41" s="1416">
        <f>IF(B37=0,0,IF(AND(B102-$B$38-$B$39-$B$40&lt;=0,B47+B48&lt;=0),0,IF(AND(B102-$B$38-$B$39-$B$40&lt;=0,B47+B48&gt;0),B47+B48,IF(AND(B37-$B$38-$B$39-$B$40&lt;=B47+B48,B47+B48&gt;0),B47+B48,B102-$B$38-$B$39-$B$40+B47+B48))))</f>
        <v>0</v>
      </c>
      <c r="C41" s="1417">
        <f>IF(C37=0,0,IF(AND(B102+C102-$B$38-$B$39-$B$40&lt;=0,C47+C48&lt;=0),0,IF(AND(B102+C102-$B$38-$B$39-$B$40&lt;=0,C47+C48&gt;0),C47+C48,IF(AND(B37+C37-$B$38-$B$39-$B$40&lt;=C47+C48,C47+C48&gt;0),C47+C48,B102+C102-$B$38-$B$39-$B$40-B46+C47+C48))))</f>
        <v>0</v>
      </c>
      <c r="D41" s="1417">
        <f>IF(D37=0,0,IF(AND(B102+C102+D102-$B$38-$B$39-$B$40&lt;=0,D47+D48&lt;=0),0,IF(AND(B102+C102+D102-$B$38-$B$39-$B$40&lt;=0,D47+D48&gt;0),D47+D48,IF(AND(B37+C37+D37-$B$38-$B$39-$B$40&lt;=D47+D48,D47+D48&gt;0),D47+D48,B102+C102+D102-$B$38-$B$39-$B$40-B46-C46+D47+D48))))</f>
        <v>0</v>
      </c>
      <c r="E41" s="1417">
        <f>IF(E37=0,0,IF(AND(B102+C102+D102+E102-$B$38-$B$39-$B$40&lt;=0,E47+E48&lt;=0),0,IF(AND(B102+C102+D102+E102-$B$38-$B$39-$B$40&lt;=0,E47+E48&gt;0),E47+E48,IF(AND(B37+C37+D37+E37-$B$38-$B$39-$B$40&lt;=E47+E48,E47+E48&gt;0),E47+E48,B102+C102+D102+E102-$B$38-$B$39-$B$40-B46-C46-D46+E47+E48))))</f>
        <v>0</v>
      </c>
      <c r="F41" s="1418">
        <f>SUM(B41:E41)</f>
        <v>0</v>
      </c>
      <c r="H41" s="1416">
        <f>IF(H37=0,0,IF(AND(B102+C102+D102+E102+G102-$B$38-$B$39-$B$40&lt;=0,H47+H48&lt;=0),0,IF(AND(B102+C102+D102+E102+G102-$B$38-$B$39-$B$40&lt;=0,H47+H48&gt;0),H47+H48,IF(AND(B37+C37+D37+E37+H37-$B$38-$B$39-$B$40&lt;=H47+H48,H47+H48&gt;0),H47+H48,B102+C102+D102+E102+G102-$B$38-$B$39-$B$40-B46-C46-D46-E46+H47+H48))))</f>
        <v>0</v>
      </c>
      <c r="I41" s="1417">
        <f>IF(I37=0,0,IF(AND(B102+C102+D102+E102+G102+H102-$B$38-$B$39-$B$40&lt;=0,I47+I48&lt;=0),0,IF(AND(B102+C102+D102+E102+G102+H102-$B$38-$B$39-$B$40&lt;=0,I47+I48&gt;0),I47+I48,IF(AND(B37+C37+D37+E37+H37+I37-$B$38-$B$39-$B$40&lt;=I47+I48,I47+I48&gt;0),I47+I48,B102+C102+D102+E102+G102+H102-$B$38-$B$39-$B$40-B46-C46-D46-E46-H46+I47+I48))))</f>
        <v>0</v>
      </c>
      <c r="J41" s="1418">
        <f>SUM(H41:I41)</f>
        <v>0</v>
      </c>
      <c r="K41" s="1422">
        <f>F41+J41</f>
        <v>0</v>
      </c>
      <c r="L41" s="1009"/>
      <c r="M41" s="2148"/>
      <c r="N41" s="2148"/>
      <c r="O41" s="2148"/>
      <c r="P41" s="2148"/>
      <c r="Q41" s="2148"/>
      <c r="R41" s="2148"/>
      <c r="S41" s="2148"/>
      <c r="T41" s="2148"/>
      <c r="U41" s="2148"/>
    </row>
    <row r="42" spans="1:21" x14ac:dyDescent="0.2">
      <c r="A42" s="1009"/>
      <c r="B42" s="1009"/>
      <c r="C42" s="1009"/>
      <c r="D42" s="1009"/>
      <c r="E42" s="1009"/>
      <c r="F42" s="1009"/>
      <c r="G42" s="1011"/>
      <c r="H42" s="1009"/>
      <c r="I42" s="1009"/>
      <c r="J42" s="1009"/>
      <c r="K42" s="1009"/>
      <c r="L42" s="1009"/>
      <c r="M42" s="2148"/>
      <c r="N42" s="2148"/>
      <c r="O42" s="2148"/>
      <c r="P42" s="2148"/>
      <c r="Q42" s="2148"/>
      <c r="R42" s="2148"/>
      <c r="S42" s="2148"/>
      <c r="T42" s="2148"/>
      <c r="U42" s="2148"/>
    </row>
    <row r="43" spans="1:21" x14ac:dyDescent="0.2">
      <c r="A43" s="1026"/>
      <c r="B43" s="1020"/>
      <c r="C43" s="1020"/>
      <c r="D43" s="1020"/>
      <c r="E43" s="1020"/>
      <c r="F43" s="1009"/>
      <c r="G43" s="1025"/>
      <c r="H43" s="1020"/>
      <c r="I43" s="1020"/>
      <c r="J43" s="1009"/>
      <c r="K43" s="1024"/>
      <c r="L43" s="1009"/>
      <c r="M43" s="2148"/>
      <c r="N43" s="2148"/>
      <c r="O43" s="2148"/>
      <c r="P43" s="2148"/>
      <c r="Q43" s="2148"/>
      <c r="R43" s="2148"/>
      <c r="S43" s="2148"/>
      <c r="T43" s="2148"/>
      <c r="U43" s="2148"/>
    </row>
    <row r="44" spans="1:21" x14ac:dyDescent="0.2">
      <c r="A44" s="1009"/>
      <c r="B44" s="1020"/>
      <c r="C44" s="1020"/>
      <c r="D44" s="1020"/>
      <c r="E44" s="1020"/>
      <c r="F44" s="1009"/>
      <c r="G44" s="1011"/>
      <c r="H44" s="1009"/>
      <c r="I44" s="1009"/>
      <c r="J44" s="1009"/>
      <c r="K44" s="1009"/>
      <c r="L44" s="1009"/>
      <c r="M44" s="2148"/>
      <c r="N44" s="2148"/>
      <c r="O44" s="2148"/>
      <c r="P44" s="2148"/>
      <c r="Q44" s="2148"/>
      <c r="R44" s="2148"/>
      <c r="S44" s="2148"/>
      <c r="T44" s="2148"/>
      <c r="U44" s="2148"/>
    </row>
    <row r="45" spans="1:21" ht="13.5" thickBot="1" x14ac:dyDescent="0.25">
      <c r="A45" s="1009"/>
      <c r="B45" s="1009"/>
      <c r="C45" s="1009"/>
      <c r="D45" s="1009"/>
      <c r="E45" s="1009"/>
      <c r="F45" s="1009"/>
      <c r="G45" s="1011"/>
      <c r="H45" s="1009"/>
      <c r="I45" s="1009"/>
      <c r="J45" s="1009"/>
      <c r="K45" s="1009"/>
      <c r="L45" s="1009"/>
      <c r="M45" s="2148"/>
      <c r="N45" s="2148"/>
      <c r="O45" s="2148"/>
      <c r="P45" s="2148"/>
      <c r="Q45" s="2148"/>
      <c r="R45" s="2148"/>
      <c r="S45" s="2148"/>
      <c r="T45" s="2148"/>
      <c r="U45" s="2148"/>
    </row>
    <row r="46" spans="1:21" ht="28.5" x14ac:dyDescent="0.2">
      <c r="A46" s="1023" t="s">
        <v>1214</v>
      </c>
      <c r="B46" s="1423">
        <f>B41-SUM(B47:B48)</f>
        <v>0</v>
      </c>
      <c r="C46" s="1424">
        <f>C41-SUM(C47:C48)</f>
        <v>0</v>
      </c>
      <c r="D46" s="1424">
        <f>D41-SUM(D47:D48)</f>
        <v>0</v>
      </c>
      <c r="E46" s="1424">
        <f>E41-SUM(E47:E48)</f>
        <v>0</v>
      </c>
      <c r="F46" s="1425">
        <f>SUM(B46:E46)</f>
        <v>0</v>
      </c>
      <c r="H46" s="1423">
        <f>H41-SUM(H47:H48)</f>
        <v>0</v>
      </c>
      <c r="I46" s="1424">
        <f>I41-SUM(I47:I48)</f>
        <v>0</v>
      </c>
      <c r="J46" s="1425">
        <f>SUM(H46:I46)</f>
        <v>0</v>
      </c>
      <c r="K46" s="1009"/>
      <c r="L46" s="1009"/>
      <c r="M46" s="2148"/>
      <c r="N46" s="2148"/>
      <c r="O46" s="2148"/>
      <c r="P46" s="2148"/>
      <c r="Q46" s="2148"/>
      <c r="R46" s="2148"/>
      <c r="S46" s="2148"/>
      <c r="T46" s="2148"/>
      <c r="U46" s="2148"/>
    </row>
    <row r="47" spans="1:21" ht="14.25" x14ac:dyDescent="0.2">
      <c r="A47" s="1022" t="s">
        <v>1215</v>
      </c>
      <c r="B47" s="1435">
        <f>' Request and Recommendation_8B'!B101</f>
        <v>0</v>
      </c>
      <c r="C47" s="1436">
        <f>' Request and Recommendation_8B'!C101</f>
        <v>0</v>
      </c>
      <c r="D47" s="1436">
        <f>' Request and Recommendation_8B'!D101</f>
        <v>0</v>
      </c>
      <c r="E47" s="1436">
        <f>' Request and Recommendation_8B'!E101</f>
        <v>0</v>
      </c>
      <c r="F47" s="1437">
        <f>' Request and Recommendation_8B'!F101</f>
        <v>0</v>
      </c>
      <c r="H47" s="1435">
        <f>' Request and Recommendation_8B'!G101</f>
        <v>0</v>
      </c>
      <c r="I47" s="1436">
        <f>' Request and Recommendation_8B'!H101</f>
        <v>0</v>
      </c>
      <c r="J47" s="1437">
        <f>' Request and Recommendation_8B'!I101</f>
        <v>0</v>
      </c>
      <c r="K47" s="1009"/>
      <c r="L47" s="1009"/>
      <c r="M47" s="2148"/>
      <c r="N47" s="2148"/>
      <c r="O47" s="2148"/>
      <c r="P47" s="2148"/>
      <c r="Q47" s="2148"/>
      <c r="R47" s="2148"/>
      <c r="S47" s="2148"/>
      <c r="T47" s="2148"/>
      <c r="U47" s="2148"/>
    </row>
    <row r="48" spans="1:21" ht="29.25" thickBot="1" x14ac:dyDescent="0.25">
      <c r="A48" s="1022" t="s">
        <v>1237</v>
      </c>
      <c r="B48" s="1419">
        <f>' Request and Recommendation_8B'!B103</f>
        <v>0</v>
      </c>
      <c r="C48" s="1420">
        <f>' Request and Recommendation_8B'!C103</f>
        <v>0</v>
      </c>
      <c r="D48" s="1420">
        <f>' Request and Recommendation_8B'!D103</f>
        <v>0</v>
      </c>
      <c r="E48" s="1420">
        <f>' Request and Recommendation_8B'!E103</f>
        <v>0</v>
      </c>
      <c r="F48" s="1421">
        <f>' Request and Recommendation_8B'!F103</f>
        <v>0</v>
      </c>
      <c r="H48" s="1419">
        <f>' Request and Recommendation_8B'!G103</f>
        <v>0</v>
      </c>
      <c r="I48" s="1420">
        <f>' Request and Recommendation_8B'!H103</f>
        <v>0</v>
      </c>
      <c r="J48" s="1421">
        <f>' Request and Recommendation_8B'!I103</f>
        <v>0</v>
      </c>
      <c r="K48" s="1009"/>
      <c r="L48" s="1009"/>
      <c r="M48" s="2148"/>
      <c r="N48" s="2148"/>
      <c r="O48" s="2148"/>
      <c r="P48" s="2148"/>
      <c r="Q48" s="2148"/>
      <c r="R48" s="2148"/>
      <c r="S48" s="2148"/>
      <c r="T48" s="2148"/>
      <c r="U48" s="2148"/>
    </row>
    <row r="49" spans="1:21" ht="15" thickBot="1" x14ac:dyDescent="0.25">
      <c r="A49" s="1021" t="s">
        <v>1236</v>
      </c>
      <c r="B49" s="1441">
        <f>SUM(B46:B48)</f>
        <v>0</v>
      </c>
      <c r="C49" s="1442">
        <f>SUM(C46:C48)</f>
        <v>0</v>
      </c>
      <c r="D49" s="1442">
        <f>SUM(D46:D48)</f>
        <v>0</v>
      </c>
      <c r="E49" s="1442">
        <f>SUM(E46:E48)</f>
        <v>0</v>
      </c>
      <c r="F49" s="1434">
        <f>SUM(F46:F48)</f>
        <v>0</v>
      </c>
      <c r="H49" s="1441">
        <f>SUM(H46:H48)</f>
        <v>0</v>
      </c>
      <c r="I49" s="1442">
        <f>SUM(I46:I48)</f>
        <v>0</v>
      </c>
      <c r="J49" s="1434">
        <f>SUM(J46:J48)</f>
        <v>0</v>
      </c>
      <c r="K49" s="1422">
        <f>F49+J49</f>
        <v>0</v>
      </c>
      <c r="L49" s="1009"/>
      <c r="M49" s="2148"/>
      <c r="N49" s="2148"/>
      <c r="O49" s="2148"/>
      <c r="P49" s="2148"/>
      <c r="Q49" s="2148"/>
      <c r="R49" s="2148"/>
      <c r="S49" s="2148"/>
      <c r="T49" s="2148"/>
      <c r="U49" s="2148"/>
    </row>
    <row r="50" spans="1:21" s="1009" customFormat="1" x14ac:dyDescent="0.2">
      <c r="G50" s="1011"/>
    </row>
    <row r="51" spans="1:21" s="1009" customFormat="1" x14ac:dyDescent="0.2">
      <c r="G51" s="1011"/>
    </row>
    <row r="52" spans="1:21" s="1009" customFormat="1" x14ac:dyDescent="0.2">
      <c r="D52" s="1020"/>
      <c r="G52" s="1011"/>
    </row>
    <row r="53" spans="1:21" s="1009" customFormat="1" x14ac:dyDescent="0.2">
      <c r="G53" s="1011"/>
    </row>
    <row r="54" spans="1:21" s="1009" customFormat="1" x14ac:dyDescent="0.2">
      <c r="G54" s="1011"/>
    </row>
    <row r="55" spans="1:21" s="1009" customFormat="1" x14ac:dyDescent="0.2">
      <c r="G55" s="1011"/>
    </row>
    <row r="56" spans="1:21" ht="25.5" x14ac:dyDescent="0.35">
      <c r="A56" s="1019" t="s">
        <v>1235</v>
      </c>
      <c r="B56" s="1009"/>
      <c r="C56" s="1009"/>
      <c r="D56" s="1009"/>
      <c r="E56" s="1009"/>
      <c r="F56" s="1009"/>
      <c r="G56" s="1011"/>
      <c r="H56" s="1009"/>
      <c r="I56" s="1009"/>
      <c r="J56" s="1009"/>
      <c r="K56" s="1009"/>
      <c r="L56" s="1009"/>
      <c r="M56" s="1009"/>
      <c r="N56" s="1009"/>
      <c r="O56" s="1009"/>
      <c r="P56" s="1009"/>
      <c r="Q56" s="1009"/>
      <c r="R56" s="1009"/>
      <c r="S56" s="1009"/>
      <c r="T56" s="1009"/>
      <c r="U56" s="1009"/>
    </row>
    <row r="57" spans="1:21" ht="28.5" x14ac:dyDescent="0.2">
      <c r="A57" s="1009"/>
      <c r="B57" s="1018" t="s">
        <v>19</v>
      </c>
      <c r="C57" s="1017" t="s">
        <v>20</v>
      </c>
      <c r="E57" s="1016" t="s">
        <v>278</v>
      </c>
      <c r="N57" s="1009"/>
      <c r="O57" s="1009"/>
      <c r="P57" s="1009"/>
      <c r="Q57" s="1009"/>
      <c r="R57" s="1009"/>
      <c r="S57" s="1009"/>
      <c r="T57" s="1009"/>
      <c r="U57" s="1009"/>
    </row>
    <row r="58" spans="1:21" x14ac:dyDescent="0.2">
      <c r="B58" s="1009"/>
      <c r="C58" s="1009"/>
      <c r="D58" s="1009"/>
      <c r="E58" s="1009"/>
      <c r="F58" s="1009"/>
      <c r="G58" s="1011"/>
      <c r="H58" s="1009"/>
      <c r="I58" s="1009"/>
      <c r="J58" s="1009"/>
      <c r="K58" s="1009"/>
      <c r="L58" s="1009"/>
      <c r="M58" s="1009"/>
      <c r="N58" s="1009"/>
      <c r="O58" s="1009"/>
      <c r="P58" s="1009"/>
      <c r="Q58" s="1009"/>
      <c r="R58" s="1009"/>
      <c r="S58" s="1009"/>
      <c r="T58" s="1009"/>
      <c r="U58" s="1009"/>
    </row>
    <row r="59" spans="1:21" ht="14.25" x14ac:dyDescent="0.2">
      <c r="A59" s="1015" t="s">
        <v>1234</v>
      </c>
      <c r="B59" s="1551" t="s">
        <v>1403</v>
      </c>
      <c r="C59" s="1014">
        <v>0</v>
      </c>
      <c r="D59" s="1009"/>
      <c r="E59" s="2155" t="s">
        <v>1403</v>
      </c>
      <c r="F59" s="2155"/>
      <c r="G59" s="2155"/>
      <c r="H59" s="2155"/>
      <c r="I59" s="2155"/>
      <c r="J59" s="2155"/>
      <c r="K59" s="2155"/>
      <c r="L59" s="1009"/>
      <c r="M59" s="1009"/>
      <c r="N59" s="1009"/>
      <c r="O59" s="1009"/>
      <c r="P59" s="1009"/>
      <c r="Q59" s="1009"/>
      <c r="R59" s="1009"/>
      <c r="S59" s="1009"/>
      <c r="T59" s="1009"/>
      <c r="U59" s="1009"/>
    </row>
    <row r="60" spans="1:21" ht="14.25" x14ac:dyDescent="0.2">
      <c r="A60" s="1015" t="s">
        <v>96</v>
      </c>
      <c r="B60" s="1551">
        <v>2.6467999999999998</v>
      </c>
      <c r="C60" s="1014">
        <v>0</v>
      </c>
      <c r="D60" s="1009"/>
      <c r="E60" s="2155" t="s">
        <v>1404</v>
      </c>
      <c r="F60" s="2155"/>
      <c r="G60" s="2155"/>
      <c r="H60" s="2155"/>
      <c r="I60" s="2155"/>
      <c r="J60" s="2155"/>
      <c r="K60" s="2155"/>
      <c r="L60" s="1009"/>
      <c r="M60" s="1009"/>
      <c r="N60" s="1009"/>
      <c r="O60" s="1009"/>
      <c r="P60" s="1009"/>
      <c r="Q60" s="1009"/>
      <c r="R60" s="1009"/>
      <c r="S60" s="1009"/>
      <c r="T60" s="1009"/>
      <c r="U60" s="1009"/>
    </row>
    <row r="61" spans="1:21" ht="30" customHeight="1" x14ac:dyDescent="0.2">
      <c r="A61" s="1015" t="s">
        <v>18</v>
      </c>
      <c r="B61" s="1552" t="s">
        <v>1403</v>
      </c>
      <c r="C61" s="1014">
        <v>0</v>
      </c>
      <c r="D61" s="1013"/>
      <c r="E61" s="2155" t="s">
        <v>1405</v>
      </c>
      <c r="F61" s="2155"/>
      <c r="G61" s="2155"/>
      <c r="H61" s="2155"/>
      <c r="I61" s="2155"/>
      <c r="J61" s="2155"/>
      <c r="K61" s="2155"/>
      <c r="L61" s="1009"/>
      <c r="M61" s="1009"/>
      <c r="N61" s="1009"/>
      <c r="O61" s="1009"/>
      <c r="P61" s="1009"/>
      <c r="Q61" s="1009"/>
      <c r="R61" s="1009"/>
      <c r="S61" s="1009"/>
      <c r="T61" s="1009"/>
      <c r="U61" s="1009"/>
    </row>
    <row r="62" spans="1:21" x14ac:dyDescent="0.2">
      <c r="A62" s="1009"/>
      <c r="B62" s="1012"/>
      <c r="C62" s="1009"/>
      <c r="D62" s="1009"/>
      <c r="E62" s="1009"/>
      <c r="F62" s="1009"/>
      <c r="G62" s="1011"/>
      <c r="H62" s="1009"/>
      <c r="I62" s="1009"/>
      <c r="J62" s="1009"/>
      <c r="K62" s="1009"/>
      <c r="L62" s="1009"/>
      <c r="M62" s="1009"/>
      <c r="N62" s="1009"/>
      <c r="O62" s="1009"/>
      <c r="P62" s="1009"/>
      <c r="Q62" s="1009"/>
      <c r="R62" s="1009"/>
      <c r="S62" s="1009"/>
      <c r="T62" s="1009"/>
      <c r="U62" s="1009"/>
    </row>
    <row r="63" spans="1:21" x14ac:dyDescent="0.2">
      <c r="A63" s="1009"/>
      <c r="B63" s="1009"/>
      <c r="C63" s="1009"/>
      <c r="D63" s="1009"/>
      <c r="E63" s="1009"/>
      <c r="F63" s="1009"/>
      <c r="G63" s="1011"/>
      <c r="H63" s="1009"/>
      <c r="I63" s="1009"/>
      <c r="J63" s="1009"/>
      <c r="K63" s="1009"/>
      <c r="L63" s="1009"/>
      <c r="M63" s="1009"/>
      <c r="N63" s="1009"/>
      <c r="O63" s="1009"/>
      <c r="P63" s="1009"/>
      <c r="Q63" s="1009"/>
      <c r="R63" s="1009"/>
      <c r="S63" s="1009"/>
      <c r="T63" s="1009"/>
      <c r="U63" s="1009"/>
    </row>
    <row r="64" spans="1:21" ht="14.25" x14ac:dyDescent="0.2">
      <c r="A64" s="1009"/>
      <c r="B64" s="1009"/>
      <c r="C64" s="1009"/>
      <c r="D64" s="1009"/>
      <c r="E64" s="2156" t="s">
        <v>1099</v>
      </c>
      <c r="F64" s="2157"/>
      <c r="G64" s="2157"/>
      <c r="H64" s="2157"/>
      <c r="I64" s="2157"/>
      <c r="J64" s="2158"/>
      <c r="K64" s="1009"/>
      <c r="L64" s="1009"/>
      <c r="M64" s="1009"/>
      <c r="N64" s="1009"/>
      <c r="O64" s="1009"/>
      <c r="P64" s="1009"/>
      <c r="Q64" s="1009"/>
      <c r="R64" s="1009"/>
      <c r="S64" s="1009"/>
      <c r="T64" s="1009"/>
      <c r="U64" s="1009"/>
    </row>
    <row r="65" spans="1:21" x14ac:dyDescent="0.2">
      <c r="A65" s="1009"/>
      <c r="B65" s="1009"/>
      <c r="C65" s="1009"/>
      <c r="D65" s="1009"/>
      <c r="E65" s="1009"/>
      <c r="F65" s="1009"/>
      <c r="G65" s="1011"/>
      <c r="H65" s="1009"/>
      <c r="I65" s="1009"/>
      <c r="J65" s="1009"/>
      <c r="K65" s="1009"/>
      <c r="L65" s="1009"/>
      <c r="M65" s="1009"/>
      <c r="N65" s="1009"/>
      <c r="O65" s="1009"/>
      <c r="P65" s="1009"/>
      <c r="Q65" s="1009"/>
      <c r="R65" s="1009"/>
      <c r="S65" s="1009"/>
      <c r="T65" s="1009"/>
      <c r="U65" s="1009"/>
    </row>
    <row r="66" spans="1:21" x14ac:dyDescent="0.2">
      <c r="A66" s="1009"/>
      <c r="B66" s="1009"/>
      <c r="C66" s="1009"/>
      <c r="D66" s="1009"/>
      <c r="E66" s="2155"/>
      <c r="F66" s="2155"/>
      <c r="G66" s="2155"/>
      <c r="H66" s="2155"/>
      <c r="I66" s="2155"/>
      <c r="J66" s="2155"/>
      <c r="K66" s="2155"/>
      <c r="L66" s="1009"/>
      <c r="M66" s="1009"/>
      <c r="N66" s="1009"/>
      <c r="O66" s="1009"/>
      <c r="P66" s="1009"/>
      <c r="Q66" s="1009"/>
      <c r="R66" s="1009"/>
      <c r="S66" s="1009"/>
      <c r="T66" s="1009"/>
      <c r="U66" s="1009"/>
    </row>
    <row r="67" spans="1:21" x14ac:dyDescent="0.2">
      <c r="A67" s="1009"/>
      <c r="B67" s="1009"/>
      <c r="C67" s="1009"/>
      <c r="D67" s="1009"/>
      <c r="E67" s="2155"/>
      <c r="F67" s="2155"/>
      <c r="G67" s="2155"/>
      <c r="H67" s="2155"/>
      <c r="I67" s="2155"/>
      <c r="J67" s="2155"/>
      <c r="K67" s="2155"/>
      <c r="L67" s="1009"/>
      <c r="M67" s="1009"/>
      <c r="N67" s="1009"/>
      <c r="O67" s="1009"/>
      <c r="P67" s="1009"/>
      <c r="Q67" s="1009"/>
      <c r="R67" s="1009"/>
      <c r="S67" s="1009"/>
      <c r="T67" s="1009"/>
      <c r="U67" s="1009"/>
    </row>
    <row r="68" spans="1:21" x14ac:dyDescent="0.2">
      <c r="A68" s="1009"/>
      <c r="B68" s="1009"/>
      <c r="C68" s="1009"/>
      <c r="D68" s="1009"/>
      <c r="E68" s="2155"/>
      <c r="F68" s="2155"/>
      <c r="G68" s="2155"/>
      <c r="H68" s="2155"/>
      <c r="I68" s="2155"/>
      <c r="J68" s="2155"/>
      <c r="K68" s="2155"/>
      <c r="L68" s="1009"/>
      <c r="M68" s="1009"/>
      <c r="N68" s="1009"/>
      <c r="O68" s="1009"/>
      <c r="P68" s="1009"/>
      <c r="Q68" s="1009"/>
      <c r="R68" s="1009"/>
      <c r="S68" s="1009"/>
      <c r="T68" s="1009"/>
      <c r="U68" s="1009"/>
    </row>
    <row r="69" spans="1:21" x14ac:dyDescent="0.2">
      <c r="A69" s="1009"/>
      <c r="B69" s="1009"/>
      <c r="C69" s="1009"/>
      <c r="D69" s="1009"/>
      <c r="E69" s="2155"/>
      <c r="F69" s="2155"/>
      <c r="G69" s="2155"/>
      <c r="H69" s="2155"/>
      <c r="I69" s="2155"/>
      <c r="J69" s="2155"/>
      <c r="K69" s="2155"/>
      <c r="L69" s="1009"/>
      <c r="M69" s="1009"/>
      <c r="N69" s="1009"/>
      <c r="O69" s="1009"/>
      <c r="P69" s="1009"/>
      <c r="Q69" s="1009"/>
      <c r="R69" s="1009"/>
      <c r="S69" s="1009"/>
      <c r="T69" s="1009"/>
      <c r="U69" s="1009"/>
    </row>
    <row r="70" spans="1:21" x14ac:dyDescent="0.2">
      <c r="A70" s="1009"/>
      <c r="B70" s="1009"/>
      <c r="C70" s="1009"/>
      <c r="D70" s="1009"/>
      <c r="E70" s="2155"/>
      <c r="F70" s="2155"/>
      <c r="G70" s="2155"/>
      <c r="H70" s="2155"/>
      <c r="I70" s="2155"/>
      <c r="J70" s="2155"/>
      <c r="K70" s="2155"/>
      <c r="L70" s="1009"/>
      <c r="M70" s="1009"/>
      <c r="N70" s="1009"/>
      <c r="O70" s="1009"/>
      <c r="P70" s="1009"/>
      <c r="Q70" s="1009"/>
      <c r="R70" s="1009"/>
      <c r="S70" s="1009"/>
      <c r="T70" s="1009"/>
      <c r="U70" s="1009"/>
    </row>
    <row r="71" spans="1:21" x14ac:dyDescent="0.2">
      <c r="A71" s="1009"/>
      <c r="B71" s="1009"/>
      <c r="C71" s="1009"/>
      <c r="D71" s="1009"/>
      <c r="E71" s="1009"/>
      <c r="F71" s="1009"/>
      <c r="G71" s="1011"/>
      <c r="H71" s="1009"/>
      <c r="I71" s="1009"/>
      <c r="J71" s="1009"/>
      <c r="K71" s="1009"/>
      <c r="L71" s="1009"/>
      <c r="M71" s="1009"/>
      <c r="N71" s="1009"/>
      <c r="O71" s="1009"/>
      <c r="P71" s="1009"/>
      <c r="Q71" s="1009"/>
      <c r="R71" s="1009"/>
      <c r="S71" s="1009"/>
      <c r="T71" s="1009"/>
      <c r="U71" s="1009"/>
    </row>
    <row r="72" spans="1:21" x14ac:dyDescent="0.2">
      <c r="A72" s="1009"/>
      <c r="B72" s="1009"/>
      <c r="C72" s="1009"/>
      <c r="D72" s="1009"/>
      <c r="E72" s="1009"/>
      <c r="F72" s="1009"/>
      <c r="G72" s="1011"/>
      <c r="H72" s="1009"/>
      <c r="I72" s="1009"/>
      <c r="J72" s="1009"/>
      <c r="K72" s="1009"/>
      <c r="L72" s="1009"/>
      <c r="M72" s="1009"/>
      <c r="N72" s="1009"/>
      <c r="O72" s="1009"/>
      <c r="P72" s="1009"/>
      <c r="Q72" s="1009"/>
      <c r="R72" s="1009"/>
      <c r="S72" s="1009"/>
      <c r="T72" s="1009"/>
      <c r="U72" s="1009"/>
    </row>
    <row r="73" spans="1:21" x14ac:dyDescent="0.2">
      <c r="A73" s="1009"/>
      <c r="B73" s="1009"/>
      <c r="C73" s="1009"/>
      <c r="D73" s="1009"/>
      <c r="E73" s="1009"/>
      <c r="F73" s="1009"/>
      <c r="G73" s="1011"/>
      <c r="H73" s="1009"/>
      <c r="I73" s="1009"/>
      <c r="J73" s="1009"/>
      <c r="K73" s="1009"/>
      <c r="L73" s="1009"/>
      <c r="M73" s="1009"/>
      <c r="N73" s="1009"/>
      <c r="O73" s="1009"/>
      <c r="P73" s="1009"/>
      <c r="Q73" s="1009"/>
      <c r="R73" s="1009"/>
      <c r="S73" s="1009"/>
      <c r="T73" s="1009"/>
      <c r="U73" s="1009"/>
    </row>
    <row r="74" spans="1:21" x14ac:dyDescent="0.2">
      <c r="A74" s="1009"/>
      <c r="B74" s="1009"/>
      <c r="C74" s="1009"/>
      <c r="D74" s="1009"/>
      <c r="E74" s="1009"/>
      <c r="F74" s="1009"/>
      <c r="G74" s="1011"/>
      <c r="H74" s="1009"/>
      <c r="I74" s="1009"/>
      <c r="J74" s="1009"/>
      <c r="K74" s="1009"/>
      <c r="L74" s="1009"/>
      <c r="M74" s="1009"/>
      <c r="N74" s="1009"/>
      <c r="O74" s="1009"/>
      <c r="P74" s="1009"/>
      <c r="Q74" s="1009"/>
      <c r="R74" s="1009"/>
      <c r="S74" s="1009"/>
      <c r="T74" s="1009"/>
      <c r="U74" s="1009"/>
    </row>
    <row r="75" spans="1:21" x14ac:dyDescent="0.2">
      <c r="A75" s="1009"/>
      <c r="B75" s="1009"/>
      <c r="C75" s="1009"/>
      <c r="D75" s="1009"/>
      <c r="E75" s="1009"/>
      <c r="F75" s="1009"/>
      <c r="G75" s="1011"/>
      <c r="H75" s="1009"/>
      <c r="I75" s="1009"/>
      <c r="J75" s="1009"/>
      <c r="K75" s="1009"/>
      <c r="L75" s="1009"/>
      <c r="M75" s="1009"/>
      <c r="N75" s="1009"/>
      <c r="O75" s="1009"/>
      <c r="P75" s="1009"/>
      <c r="Q75" s="1009"/>
      <c r="R75" s="1009"/>
      <c r="S75" s="1009"/>
      <c r="T75" s="1009"/>
      <c r="U75" s="1009"/>
    </row>
    <row r="76" spans="1:21" x14ac:dyDescent="0.2">
      <c r="A76" s="1009"/>
      <c r="B76" s="1009"/>
      <c r="C76" s="1009"/>
      <c r="D76" s="1009"/>
      <c r="E76" s="1009"/>
      <c r="F76" s="1009"/>
      <c r="G76" s="1011"/>
      <c r="H76" s="1009"/>
      <c r="I76" s="1009"/>
      <c r="J76" s="1009"/>
      <c r="K76" s="1009"/>
      <c r="L76" s="1009"/>
      <c r="M76" s="1009"/>
      <c r="N76" s="1009"/>
      <c r="O76" s="1009"/>
      <c r="P76" s="1009"/>
      <c r="Q76" s="1009"/>
      <c r="R76" s="1009"/>
      <c r="S76" s="1009"/>
      <c r="T76" s="1009"/>
      <c r="U76" s="1009"/>
    </row>
    <row r="77" spans="1:21" s="1009" customFormat="1" x14ac:dyDescent="0.2">
      <c r="G77" s="1011"/>
    </row>
    <row r="78" spans="1:21" s="1009" customFormat="1" x14ac:dyDescent="0.2">
      <c r="G78" s="1011"/>
    </row>
    <row r="79" spans="1:21" s="1009" customFormat="1" x14ac:dyDescent="0.2">
      <c r="G79" s="1011"/>
    </row>
    <row r="80" spans="1:21" s="1009" customFormat="1" x14ac:dyDescent="0.2">
      <c r="G80" s="1011"/>
    </row>
    <row r="81" spans="7:7" s="1009" customFormat="1" x14ac:dyDescent="0.2">
      <c r="G81" s="1011"/>
    </row>
    <row r="82" spans="7:7" s="1009" customFormat="1" x14ac:dyDescent="0.2">
      <c r="G82" s="1011"/>
    </row>
    <row r="83" spans="7:7" s="1009" customFormat="1" x14ac:dyDescent="0.2">
      <c r="G83" s="1011"/>
    </row>
    <row r="84" spans="7:7" s="1009" customFormat="1" x14ac:dyDescent="0.2">
      <c r="G84" s="1011"/>
    </row>
    <row r="85" spans="7:7" s="1009" customFormat="1" x14ac:dyDescent="0.2">
      <c r="G85" s="1011"/>
    </row>
    <row r="86" spans="7:7" s="1009" customFormat="1" x14ac:dyDescent="0.2">
      <c r="G86" s="1011"/>
    </row>
    <row r="87" spans="7:7" s="1009" customFormat="1" x14ac:dyDescent="0.2">
      <c r="G87" s="1011"/>
    </row>
    <row r="88" spans="7:7" s="1009" customFormat="1" x14ac:dyDescent="0.2">
      <c r="G88" s="1011"/>
    </row>
    <row r="89" spans="7:7" s="1009" customFormat="1" x14ac:dyDescent="0.2">
      <c r="G89" s="1011"/>
    </row>
    <row r="90" spans="7:7" s="1009" customFormat="1" x14ac:dyDescent="0.2">
      <c r="G90" s="1011"/>
    </row>
    <row r="91" spans="7:7" s="1009" customFormat="1" x14ac:dyDescent="0.2">
      <c r="G91" s="1011"/>
    </row>
    <row r="92" spans="7:7" s="1009" customFormat="1" x14ac:dyDescent="0.2">
      <c r="G92" s="1011"/>
    </row>
    <row r="93" spans="7:7" s="1009" customFormat="1" x14ac:dyDescent="0.2">
      <c r="G93" s="1011"/>
    </row>
    <row r="94" spans="7:7" s="1009" customFormat="1" x14ac:dyDescent="0.2">
      <c r="G94" s="1011"/>
    </row>
    <row r="95" spans="7:7" s="1009" customFormat="1" x14ac:dyDescent="0.2">
      <c r="G95" s="1011"/>
    </row>
    <row r="96" spans="7:7" s="1009" customFormat="1" x14ac:dyDescent="0.2">
      <c r="G96" s="1011"/>
    </row>
    <row r="97" spans="1:9" s="1009" customFormat="1" ht="14.25" hidden="1" x14ac:dyDescent="0.2">
      <c r="A97" s="1277" t="s">
        <v>1216</v>
      </c>
      <c r="B97" s="1278">
        <f>IFERROR(VLOOKUP($A97,'Cash Forecast_8A'!$B$196:$J$196,2,FALSE),"")</f>
        <v>1194323.617963203</v>
      </c>
      <c r="C97" s="1278">
        <f>IFERROR(VLOOKUP($A97,'Cash Forecast_8A'!$B$196:$J$196,3,FALSE),"")</f>
        <v>2692690.7387130861</v>
      </c>
      <c r="D97" s="1278">
        <f>IFERROR(VLOOKUP($A97,'Cash Forecast_8A'!$B$196:$J$196,4,FALSE),"")</f>
        <v>2083062.9708590538</v>
      </c>
      <c r="E97" s="1278">
        <f>IFERROR(VLOOKUP($A97,'Cash Forecast_8A'!$B$196:$J$196,5,FALSE),"")</f>
        <v>1112385.8327939734</v>
      </c>
      <c r="F97" s="1278">
        <f>IFERROR(VLOOKUP($A97,'Cash Forecast_8A'!$B$196:$J$196,6,FALSE),"")</f>
        <v>7082463.1603293158</v>
      </c>
      <c r="G97" s="1278">
        <f>IFERROR(VLOOKUP($A97,'Cash Forecast_8A'!$B$196:$J$196,7,FALSE),"")</f>
        <v>857624.84596904996</v>
      </c>
      <c r="H97" s="1278">
        <f>IFERROR(VLOOKUP($A97,'Cash Forecast_8A'!$B$196:$J$196,8,FALSE),"")</f>
        <v>0</v>
      </c>
      <c r="I97" s="1278">
        <f>IFERROR(VLOOKUP($A97,'Cash Forecast_8A'!$B$196:$J$196,9,FALSE),"")</f>
        <v>857624.84596904996</v>
      </c>
    </row>
    <row r="98" spans="1:9" s="1009" customFormat="1" ht="14.25" hidden="1" x14ac:dyDescent="0.2">
      <c r="A98" s="1277" t="s">
        <v>1215</v>
      </c>
      <c r="B98" s="1278">
        <f>IFERROR(VLOOKUP($A98,'Cash Forecast_8A'!$B$197:$J$199,2,FALSE),"")</f>
        <v>0</v>
      </c>
      <c r="C98" s="1278">
        <f>IFERROR(VLOOKUP($A98,'Cash Forecast_8A'!$B$197:$J$199,3,FALSE),"")</f>
        <v>163483</v>
      </c>
      <c r="D98" s="1278">
        <f>IFERROR(VLOOKUP($A98,'Cash Forecast_8A'!$B$197:$J$199,4,FALSE),"")</f>
        <v>0</v>
      </c>
      <c r="E98" s="1278">
        <f>IFERROR(VLOOKUP($A98,'Cash Forecast_8A'!$B$197:$J$199,5,FALSE),"")</f>
        <v>0</v>
      </c>
      <c r="F98" s="1278">
        <f>IFERROR(VLOOKUP($A98,'Cash Forecast_8A'!$B$197:$J$199,6,FALSE),"")</f>
        <v>163483</v>
      </c>
      <c r="G98" s="1278">
        <f>IFERROR(VLOOKUP($A98,'Cash Forecast_8A'!$B$197:$J$199,7,FALSE),"")</f>
        <v>256802</v>
      </c>
      <c r="H98" s="1278">
        <f>IFERROR(VLOOKUP($A98,'Cash Forecast_8A'!$B$197:$J$199,8,FALSE),"")</f>
        <v>0</v>
      </c>
      <c r="I98" s="1278">
        <f>IFERROR(VLOOKUP($A98,'Cash Forecast_8A'!$B$197:$J$199,9,FALSE),"")</f>
        <v>256802</v>
      </c>
    </row>
    <row r="99" spans="1:9" s="1009" customFormat="1" ht="14.25" hidden="1" x14ac:dyDescent="0.2">
      <c r="A99" s="1277" t="s">
        <v>1214</v>
      </c>
      <c r="B99" s="1278">
        <f>IFERROR(VLOOKUP($A99,'Cash Forecast_8A'!$B$197:$J$199,2,FALSE),"")</f>
        <v>1721752.6652549566</v>
      </c>
      <c r="C99" s="1278">
        <f>IFERROR(VLOOKUP($A99,'Cash Forecast_8A'!$B$197:$J$199,3,FALSE),"")</f>
        <v>2043664.9634690695</v>
      </c>
      <c r="D99" s="1278">
        <f>IFERROR(VLOOKUP($A99,'Cash Forecast_8A'!$B$197:$J$199,4,FALSE),"")</f>
        <v>1057677.6653417677</v>
      </c>
      <c r="E99" s="1278">
        <f>IFERROR(VLOOKUP($A99,'Cash Forecast_8A'!$B$197:$J$199,5,FALSE),"")</f>
        <v>1558053.8943928848</v>
      </c>
      <c r="F99" s="1278">
        <f>IFERROR(VLOOKUP($A99,'Cash Forecast_8A'!$B$197:$J$199,6,FALSE),"")</f>
        <v>6381149.1884586792</v>
      </c>
      <c r="G99" s="1278">
        <f>IFERROR(VLOOKUP($A99,'Cash Forecast_8A'!$B$197:$J$199,7,FALSE),"")</f>
        <v>808595.84596905019</v>
      </c>
      <c r="H99" s="1278">
        <f>IFERROR(VLOOKUP($A99,'Cash Forecast_8A'!$B$197:$J$199,8,FALSE),"")</f>
        <v>0</v>
      </c>
      <c r="I99" s="1278">
        <f>IFERROR(VLOOKUP($A99,'Cash Forecast_8A'!$B$197:$J$199,9,FALSE),"")</f>
        <v>808595.84596905019</v>
      </c>
    </row>
    <row r="100" spans="1:9" s="1009" customFormat="1" ht="14.25" hidden="1" x14ac:dyDescent="0.2">
      <c r="A100" s="1277" t="s">
        <v>1213</v>
      </c>
      <c r="B100" s="1278">
        <f>IFERROR(VLOOKUP($A100,'Cash Forecast_8A'!$B$197:$J$199,2,FALSE),"")</f>
        <v>46228.15</v>
      </c>
      <c r="C100" s="1278">
        <f>IFERROR(VLOOKUP($A100,'Cash Forecast_8A'!$B$197:$J$199,3,FALSE),"")</f>
        <v>268497.42499999999</v>
      </c>
      <c r="D100" s="1278">
        <f>IFERROR(VLOOKUP($A100,'Cash Forecast_8A'!$B$197:$J$199,4,FALSE),"")</f>
        <v>268497.42499999999</v>
      </c>
      <c r="E100" s="1278">
        <f>IFERROR(VLOOKUP($A100,'Cash Forecast_8A'!$B$197:$J$199,5,FALSE),"")</f>
        <v>0</v>
      </c>
      <c r="F100" s="1278">
        <f>IFERROR(VLOOKUP($A100,'Cash Forecast_8A'!$B$197:$J$199,6,FALSE),"")</f>
        <v>583223</v>
      </c>
      <c r="G100" s="1278">
        <f>IFERROR(VLOOKUP($A100,'Cash Forecast_8A'!$B$197:$J$199,7,FALSE),"")</f>
        <v>0</v>
      </c>
      <c r="H100" s="1278">
        <f>IFERROR(VLOOKUP($A100,'Cash Forecast_8A'!$B$197:$J$199,8,FALSE),"")</f>
        <v>0</v>
      </c>
      <c r="I100" s="1278">
        <f>IFERROR(VLOOKUP($A100,'Cash Forecast_8A'!$B$197:$J$199,9,FALSE),"")</f>
        <v>0</v>
      </c>
    </row>
    <row r="101" spans="1:9" s="1009" customFormat="1" ht="14.25" hidden="1" x14ac:dyDescent="0.2">
      <c r="A101" s="1277" t="s">
        <v>1215</v>
      </c>
      <c r="B101" s="1278">
        <f>IFERROR(VLOOKUP($A101,'Cash Forecast_8A'!$B$201:$J$204,2,FALSE),"")</f>
        <v>0</v>
      </c>
      <c r="C101" s="1278">
        <f>IFERROR(VLOOKUP($A101,'Cash Forecast_8A'!$B$201:$J$204,3,FALSE),"")</f>
        <v>0</v>
      </c>
      <c r="D101" s="1278">
        <f>IFERROR(VLOOKUP($A101,'Cash Forecast_8A'!$B$201:$J$204,4,FALSE),"")</f>
        <v>0</v>
      </c>
      <c r="E101" s="1278">
        <f>IFERROR(VLOOKUP($A101,'Cash Forecast_8A'!$B$201:$J$204,5,FALSE),"")</f>
        <v>0</v>
      </c>
      <c r="F101" s="1278">
        <f>IFERROR(VLOOKUP($A101,'Cash Forecast_8A'!$B$201:$J$204,6,FALSE),"")</f>
        <v>0</v>
      </c>
      <c r="G101" s="1278">
        <f>IFERROR(VLOOKUP($A101,'Cash Forecast_8A'!$B$201:$J$204,7,FALSE),"")</f>
        <v>0</v>
      </c>
      <c r="H101" s="1278">
        <f>IFERROR(VLOOKUP($A101,'Cash Forecast_8A'!$B$201:$J$204,8,FALSE),"")</f>
        <v>0</v>
      </c>
      <c r="I101" s="1278">
        <f>IFERROR(VLOOKUP($A101,'Cash Forecast_8A'!$B$201:$J$204,9,FALSE),"")</f>
        <v>0</v>
      </c>
    </row>
    <row r="102" spans="1:9" s="1009" customFormat="1" ht="14.25" hidden="1" x14ac:dyDescent="0.2">
      <c r="A102" s="1277" t="s">
        <v>1214</v>
      </c>
      <c r="B102" s="1278">
        <f>IFERROR(VLOOKUP($A102,'Cash Forecast_8A'!$B$201:$J$204,2,FALSE),"")</f>
        <v>0</v>
      </c>
      <c r="C102" s="1278">
        <f>IFERROR(VLOOKUP($A102,'Cash Forecast_8A'!$B$201:$J$204,3,FALSE),"")</f>
        <v>0</v>
      </c>
      <c r="D102" s="1278">
        <f>IFERROR(VLOOKUP($A102,'Cash Forecast_8A'!$B$201:$J$204,4,FALSE),"")</f>
        <v>0</v>
      </c>
      <c r="E102" s="1278">
        <f>IFERROR(VLOOKUP($A102,'Cash Forecast_8A'!$B$201:$J$204,5,FALSE),"")</f>
        <v>0</v>
      </c>
      <c r="F102" s="1278">
        <f>IFERROR(VLOOKUP($A102,'Cash Forecast_8A'!$B$201:$J$204,6,FALSE),"")</f>
        <v>0</v>
      </c>
      <c r="G102" s="1278">
        <f>IFERROR(VLOOKUP($A102,'Cash Forecast_8A'!$B$201:$J$204,7,FALSE),"")</f>
        <v>0</v>
      </c>
      <c r="H102" s="1278">
        <f>IFERROR(VLOOKUP($A102,'Cash Forecast_8A'!$B$201:$J$204,8,FALSE),"")</f>
        <v>0</v>
      </c>
      <c r="I102" s="1278">
        <f>IFERROR(VLOOKUP($A102,'Cash Forecast_8A'!$B$201:$J$204,9,FALSE),"")</f>
        <v>0</v>
      </c>
    </row>
    <row r="103" spans="1:9" s="1009" customFormat="1" ht="14.25" hidden="1" x14ac:dyDescent="0.2">
      <c r="A103" s="1277" t="s">
        <v>1213</v>
      </c>
      <c r="B103" s="1278">
        <f>IFERROR(VLOOKUP($A103,'Cash Forecast_8A'!$B$201:$J$204,2,FALSE),"")</f>
        <v>0</v>
      </c>
      <c r="C103" s="1278">
        <f>IFERROR(VLOOKUP($A103,'Cash Forecast_8A'!$B$201:$J$204,3,FALSE),"")</f>
        <v>0</v>
      </c>
      <c r="D103" s="1278">
        <f>IFERROR(VLOOKUP($A103,'Cash Forecast_8A'!$B$201:$J$204,4,FALSE),"")</f>
        <v>0</v>
      </c>
      <c r="E103" s="1278">
        <f>IFERROR(VLOOKUP($A103,'Cash Forecast_8A'!$B$201:$J$204,5,FALSE),"")</f>
        <v>0</v>
      </c>
      <c r="F103" s="1278">
        <f>IFERROR(VLOOKUP($A103,'Cash Forecast_8A'!$B$201:$J$204,6,FALSE),"")</f>
        <v>0</v>
      </c>
      <c r="G103" s="1278">
        <f>IFERROR(VLOOKUP($A103,'Cash Forecast_8A'!$B$201:$J$204,7,FALSE),"")</f>
        <v>0</v>
      </c>
      <c r="H103" s="1278">
        <f>IFERROR(VLOOKUP($A103,'Cash Forecast_8A'!$B$201:$J$204,8,FALSE),"")</f>
        <v>0</v>
      </c>
      <c r="I103" s="1278">
        <f>IFERROR(VLOOKUP($A103,'Cash Forecast_8A'!$B$201:$J$204,9,FALSE),"")</f>
        <v>0</v>
      </c>
    </row>
    <row r="104" spans="1:9" s="1009" customFormat="1" x14ac:dyDescent="0.2">
      <c r="G104" s="1011"/>
    </row>
    <row r="105" spans="1:9" s="1009" customFormat="1" x14ac:dyDescent="0.2">
      <c r="G105" s="1011"/>
    </row>
    <row r="106" spans="1:9" s="1009" customFormat="1" x14ac:dyDescent="0.2">
      <c r="G106" s="1011"/>
    </row>
    <row r="107" spans="1:9" s="1009" customFormat="1" x14ac:dyDescent="0.2">
      <c r="G107" s="1011"/>
    </row>
    <row r="108" spans="1:9" s="1009" customFormat="1" x14ac:dyDescent="0.2">
      <c r="G108" s="1011"/>
    </row>
    <row r="109" spans="1:9" s="1009" customFormat="1" x14ac:dyDescent="0.2">
      <c r="G109" s="1011"/>
    </row>
    <row r="110" spans="1:9" s="1009" customFormat="1" x14ac:dyDescent="0.2">
      <c r="G110" s="1011"/>
    </row>
    <row r="111" spans="1:9" s="1009" customFormat="1" x14ac:dyDescent="0.2">
      <c r="G111" s="1011"/>
    </row>
    <row r="112" spans="1:9" s="1009" customFormat="1" x14ac:dyDescent="0.2">
      <c r="G112" s="1011"/>
    </row>
    <row r="113" spans="7:7" s="1009" customFormat="1" x14ac:dyDescent="0.2">
      <c r="G113" s="1011"/>
    </row>
    <row r="114" spans="7:7" s="1009" customFormat="1" x14ac:dyDescent="0.2">
      <c r="G114" s="1011"/>
    </row>
    <row r="115" spans="7:7" s="1009" customFormat="1" x14ac:dyDescent="0.2">
      <c r="G115" s="1011"/>
    </row>
    <row r="116" spans="7:7" s="1009" customFormat="1" x14ac:dyDescent="0.2">
      <c r="G116" s="1011"/>
    </row>
    <row r="117" spans="7:7" s="1009" customFormat="1" x14ac:dyDescent="0.2">
      <c r="G117" s="1011"/>
    </row>
  </sheetData>
  <sheetProtection algorithmName="SHA-512" hashValue="BnEPSXdreu3JpXUMWea43FiaO4jg9IbH/h621QFclwwjsk0Z4ZkXOd/gfRyMKiolBqBLchp/C7IzLtcyREoEMg==" saltValue="ocE1xfhyC+RACDR8zsqqMA==" spinCount="100000" sheet="1" objects="1" scenarios="1" formatCells="0" formatColumns="0" formatRows="0"/>
  <mergeCells count="20">
    <mergeCell ref="E61:K61"/>
    <mergeCell ref="E64:J64"/>
    <mergeCell ref="E66:K70"/>
    <mergeCell ref="A31:U31"/>
    <mergeCell ref="M32:U32"/>
    <mergeCell ref="B33:E33"/>
    <mergeCell ref="H33:I33"/>
    <mergeCell ref="M34:U49"/>
    <mergeCell ref="E59:K59"/>
    <mergeCell ref="A34:A35"/>
    <mergeCell ref="M10:U25"/>
    <mergeCell ref="E3:H3"/>
    <mergeCell ref="E4:H4"/>
    <mergeCell ref="A10:A11"/>
    <mergeCell ref="E60:K60"/>
    <mergeCell ref="A1:O1"/>
    <mergeCell ref="A7:U7"/>
    <mergeCell ref="M8:U8"/>
    <mergeCell ref="B9:E9"/>
    <mergeCell ref="H9:I9"/>
  </mergeCells>
  <pageMargins left="0.70866141732283472" right="0.70866141732283472" top="0.74803149606299213" bottom="0.74803149606299213" header="0.31496062992125984" footer="0.31496062992125984"/>
  <pageSetup paperSize="8" scale="51" orientation="landscape" r:id="rId1"/>
  <colBreaks count="1" manualBreakCount="1">
    <brk id="21" max="1048575" man="1"/>
  </colBreaks>
  <extLst>
    <ext xmlns:x14="http://schemas.microsoft.com/office/spreadsheetml/2009/9/main" uri="{78C0D931-6437-407d-A8EE-F0AAD7539E65}">
      <x14:conditionalFormattings>
        <x14:conditionalFormatting xmlns:xm="http://schemas.microsoft.com/office/excel/2006/main">
          <x14:cfRule type="expression" priority="1" id="{F7ED2DD1-ED64-4E1B-8483-ADC7E8BD0778}">
            <xm:f>CoverSheet!$D$11="EUR"</xm:f>
            <x14:dxf>
              <numFmt numFmtId="185" formatCode="[$€-2]\ #,##0.00;[Red]\-[$€-2]\ #,##0.00"/>
            </x14:dxf>
          </x14:cfRule>
          <xm:sqref>B12:F13 H12:K13 B14:B17 C17:F17 H17:K17 B22:F25 H22:J24 H25:K25 B36:F37 H36:K37 B38:B41 C41:F41 H41:K41 B46:F49 H46:J49 K49</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0" tint="-0.249977111117893"/>
  </sheetPr>
  <dimension ref="A1:S39"/>
  <sheetViews>
    <sheetView view="pageBreakPreview" zoomScale="90" zoomScaleNormal="100" zoomScaleSheetLayoutView="90" workbookViewId="0">
      <selection activeCell="F15" sqref="F15:J15"/>
    </sheetView>
  </sheetViews>
  <sheetFormatPr defaultRowHeight="12.75" x14ac:dyDescent="0.2"/>
  <cols>
    <col min="5" max="5" width="18.42578125" customWidth="1"/>
    <col min="7" max="7" width="10.85546875" customWidth="1"/>
    <col min="8" max="8" width="19.28515625" customWidth="1"/>
    <col min="9" max="9" width="14.85546875" customWidth="1"/>
    <col min="10" max="10" width="23.5703125" customWidth="1"/>
    <col min="15" max="15" width="57.85546875" customWidth="1"/>
  </cols>
  <sheetData>
    <row r="1" spans="1:19" ht="54.75" customHeight="1" thickBot="1" x14ac:dyDescent="0.25">
      <c r="A1" s="2134" t="str">
        <f>IF(CoverSheet!J13="","Progress Report","Progress Report with Disbursement Request")</f>
        <v>Progress Report with Disbursement Request</v>
      </c>
      <c r="B1" s="2134"/>
      <c r="C1" s="2134"/>
      <c r="D1" s="2134"/>
      <c r="E1" s="2134"/>
      <c r="F1" s="2134"/>
      <c r="G1" s="2134"/>
      <c r="H1" s="2134"/>
      <c r="I1" s="2134"/>
      <c r="J1" s="2134"/>
      <c r="K1" s="2134"/>
      <c r="L1" s="2134"/>
      <c r="M1" s="2134"/>
      <c r="N1" s="2134"/>
      <c r="O1" s="2134"/>
    </row>
    <row r="2" spans="1:19" ht="30.75" customHeight="1" x14ac:dyDescent="0.25">
      <c r="A2" s="559" t="s">
        <v>1139</v>
      </c>
      <c r="B2" s="560"/>
      <c r="C2" s="560"/>
      <c r="D2" s="560"/>
      <c r="E2" s="560"/>
      <c r="F2" s="560"/>
      <c r="G2" s="560"/>
      <c r="H2" s="560"/>
      <c r="I2" s="560"/>
      <c r="J2" s="560"/>
      <c r="K2" s="560"/>
      <c r="L2" s="560"/>
      <c r="M2" s="560"/>
      <c r="N2" s="560"/>
      <c r="O2" s="560"/>
      <c r="P2" s="560"/>
      <c r="Q2" s="560"/>
      <c r="R2" s="560"/>
    </row>
    <row r="3" spans="1:19" ht="15" customHeight="1" x14ac:dyDescent="0.25">
      <c r="A3" s="422"/>
      <c r="B3" s="977"/>
      <c r="C3" s="977"/>
      <c r="D3" s="977"/>
      <c r="E3" s="977"/>
      <c r="F3" s="977"/>
      <c r="G3" s="977"/>
      <c r="H3" s="977"/>
      <c r="I3" s="977"/>
      <c r="J3" s="977"/>
      <c r="K3" s="977"/>
      <c r="L3" s="977"/>
      <c r="M3" s="977"/>
      <c r="N3" s="977"/>
      <c r="O3" s="977"/>
      <c r="P3" s="560"/>
      <c r="Q3" s="560"/>
      <c r="R3" s="560"/>
    </row>
    <row r="4" spans="1:19" s="978" customFormat="1" ht="1.5" customHeight="1" x14ac:dyDescent="0.2">
      <c r="A4" s="973"/>
      <c r="B4" s="506"/>
      <c r="C4" s="506"/>
      <c r="D4" s="506"/>
      <c r="E4" s="506"/>
      <c r="F4" s="506"/>
      <c r="G4" s="506"/>
      <c r="H4" s="506"/>
      <c r="I4" s="506"/>
      <c r="J4" s="506"/>
      <c r="K4" s="506"/>
      <c r="L4" s="506"/>
      <c r="M4" s="506"/>
      <c r="N4" s="506"/>
      <c r="O4" s="506"/>
    </row>
    <row r="5" spans="1:19" s="2" customFormat="1" ht="14.25" x14ac:dyDescent="0.2">
      <c r="A5" s="2168" t="s">
        <v>1081</v>
      </c>
      <c r="B5" s="2168"/>
      <c r="C5" s="2168"/>
      <c r="D5" s="2168"/>
      <c r="E5" s="2168"/>
      <c r="F5" s="2169" t="str">
        <f>IF(CoverSheet!D7=""," ",CoverSheet!D7)</f>
        <v>GEO-H-NCDC</v>
      </c>
      <c r="G5" s="2170"/>
      <c r="H5" s="2170"/>
      <c r="I5" s="2170"/>
      <c r="J5" s="2171"/>
      <c r="K5" s="356"/>
      <c r="L5" s="356"/>
      <c r="M5" s="356"/>
      <c r="N5" s="356"/>
      <c r="O5" s="356"/>
    </row>
    <row r="6" spans="1:19" s="2" customFormat="1" ht="14.25" x14ac:dyDescent="0.2">
      <c r="A6" s="1279" t="str">
        <f>CoverSheet!F6</f>
        <v>Progress Update - Period Covered:</v>
      </c>
      <c r="B6" s="1280"/>
      <c r="C6" s="1280"/>
      <c r="D6" s="1280"/>
      <c r="E6" s="1281"/>
      <c r="F6" s="2164" t="str">
        <f>CoverSheet!I6</f>
        <v>Beginning Date:</v>
      </c>
      <c r="G6" s="2165"/>
      <c r="H6" s="1282">
        <f>IF(CoverSheet!J6=0,"",CoverSheet!J6)</f>
        <v>42552</v>
      </c>
      <c r="I6" s="1284" t="str">
        <f>CoverSheet!K6</f>
        <v>End Date:</v>
      </c>
      <c r="J6" s="1283">
        <f>IF(CoverSheet!L6=0,"",CoverSheet!L6)</f>
        <v>42735</v>
      </c>
      <c r="K6" s="356"/>
      <c r="L6" s="356"/>
      <c r="M6" s="356"/>
      <c r="N6" s="356"/>
      <c r="O6" s="356"/>
    </row>
    <row r="7" spans="1:19" s="2" customFormat="1" ht="14.25" x14ac:dyDescent="0.2">
      <c r="A7" s="1279" t="str">
        <f>CoverSheet!F13</f>
        <v>Disbursement Request  - Disbursement Period:</v>
      </c>
      <c r="B7" s="1280"/>
      <c r="C7" s="1280"/>
      <c r="D7" s="1280"/>
      <c r="E7" s="1281"/>
      <c r="F7" s="2164" t="str">
        <f>CoverSheet!I13</f>
        <v>Beginning Date:</v>
      </c>
      <c r="G7" s="2165"/>
      <c r="H7" s="1282">
        <f>IF(CoverSheet!J13=0,"",CoverSheet!J13)</f>
        <v>42736</v>
      </c>
      <c r="I7" s="1284" t="str">
        <f>CoverSheet!K13</f>
        <v>End Date:</v>
      </c>
      <c r="J7" s="1283">
        <f>IF(CoverSheet!L13=0,"",CoverSheet!L13)</f>
        <v>43100</v>
      </c>
      <c r="K7" s="356"/>
      <c r="L7" s="356"/>
      <c r="M7" s="356"/>
      <c r="N7" s="356"/>
      <c r="O7" s="356"/>
    </row>
    <row r="8" spans="1:19" s="2" customFormat="1" ht="14.25" x14ac:dyDescent="0.2">
      <c r="A8" s="1279" t="str">
        <f>CoverSheet!F14</f>
        <v>Disbursement Request Buffer Period</v>
      </c>
      <c r="B8" s="1280"/>
      <c r="C8" s="1280"/>
      <c r="D8" s="1280"/>
      <c r="E8" s="1281"/>
      <c r="F8" s="2164" t="str">
        <f>CoverSheet!I14</f>
        <v>Beginning Date:</v>
      </c>
      <c r="G8" s="2165"/>
      <c r="H8" s="1282">
        <f>IF(CoverSheet!J14=0,"",CoverSheet!J14)</f>
        <v>43101</v>
      </c>
      <c r="I8" s="1284" t="str">
        <f>CoverSheet!K14</f>
        <v>End Date:</v>
      </c>
      <c r="J8" s="1283">
        <f>IF(CoverSheet!L14=0,"",CoverSheet!L14)</f>
        <v>43190</v>
      </c>
      <c r="K8" s="356"/>
      <c r="L8" s="356"/>
      <c r="M8" s="356"/>
      <c r="N8" s="356"/>
      <c r="O8" s="356"/>
    </row>
    <row r="9" spans="1:19" s="2" customFormat="1" ht="15.75" customHeight="1" x14ac:dyDescent="0.2">
      <c r="A9" s="2175" t="s">
        <v>107</v>
      </c>
      <c r="B9" s="2176"/>
      <c r="C9" s="2176"/>
      <c r="D9" s="2176"/>
      <c r="E9" s="2177"/>
      <c r="F9" s="2172" t="str">
        <f>CoverSheet!D11</f>
        <v>USD</v>
      </c>
      <c r="G9" s="2173"/>
      <c r="H9" s="2173"/>
      <c r="I9" s="2173"/>
      <c r="J9" s="2174"/>
      <c r="K9" s="359"/>
      <c r="L9" s="359"/>
      <c r="M9" s="359"/>
      <c r="N9" s="359"/>
      <c r="O9" s="359"/>
    </row>
    <row r="10" spans="1:19" s="2" customFormat="1" ht="15.75" customHeight="1" x14ac:dyDescent="0.2">
      <c r="A10" s="1287" t="s">
        <v>1211</v>
      </c>
      <c r="B10" s="1288"/>
      <c r="C10" s="1289"/>
      <c r="D10" s="1288"/>
      <c r="E10" s="1290"/>
      <c r="F10" s="2181">
        <f>IF(CoverSheet!J13="","",' Request and Recommendation_8B'!K17)</f>
        <v>5245042.9550717082</v>
      </c>
      <c r="G10" s="2182"/>
      <c r="H10" s="2182"/>
      <c r="I10" s="2182"/>
      <c r="J10" s="2183"/>
      <c r="K10" s="359"/>
      <c r="L10" s="359"/>
      <c r="M10" s="359"/>
      <c r="N10" s="359"/>
      <c r="O10" s="359"/>
    </row>
    <row r="11" spans="1:19" s="2" customFormat="1" ht="15.75" customHeight="1" x14ac:dyDescent="0.2">
      <c r="A11" s="979"/>
      <c r="B11" s="359"/>
      <c r="C11" s="979"/>
      <c r="D11" s="359"/>
      <c r="E11" s="359"/>
      <c r="F11" s="359"/>
      <c r="G11" s="979"/>
      <c r="H11" s="359"/>
      <c r="I11" s="359"/>
      <c r="J11" s="980"/>
      <c r="K11" s="467"/>
      <c r="L11" s="467"/>
      <c r="M11" s="324"/>
      <c r="N11" s="318"/>
      <c r="O11" s="324"/>
    </row>
    <row r="12" spans="1:19" ht="28.5" customHeight="1" x14ac:dyDescent="0.2">
      <c r="A12" s="2166" t="s">
        <v>999</v>
      </c>
      <c r="B12" s="2166"/>
      <c r="C12" s="2166"/>
      <c r="D12" s="2166"/>
      <c r="E12" s="2166"/>
      <c r="F12" s="2166"/>
      <c r="G12" s="2166"/>
      <c r="H12" s="2166"/>
      <c r="I12" s="2166"/>
      <c r="J12" s="2166"/>
      <c r="K12" s="2166"/>
      <c r="L12" s="2166"/>
      <c r="M12" s="2166"/>
      <c r="N12" s="2166"/>
      <c r="O12" s="2166"/>
      <c r="P12" s="310"/>
      <c r="Q12" s="310"/>
      <c r="R12" s="310"/>
      <c r="S12" s="341"/>
    </row>
    <row r="13" spans="1:19" x14ac:dyDescent="0.2">
      <c r="A13" s="310"/>
      <c r="B13" s="310"/>
      <c r="C13" s="310"/>
      <c r="D13" s="310"/>
      <c r="E13" s="310"/>
      <c r="F13" s="310"/>
      <c r="G13" s="310"/>
      <c r="H13" s="310"/>
      <c r="I13" s="310"/>
      <c r="J13" s="310"/>
      <c r="K13" s="310"/>
      <c r="L13" s="310"/>
      <c r="M13" s="310"/>
      <c r="N13" s="310"/>
      <c r="O13" s="310"/>
      <c r="P13" s="310"/>
      <c r="Q13" s="310"/>
      <c r="R13" s="310"/>
      <c r="S13" s="341"/>
    </row>
    <row r="14" spans="1:19" ht="49.5" customHeight="1" x14ac:dyDescent="0.2">
      <c r="A14" s="2167" t="s">
        <v>119</v>
      </c>
      <c r="B14" s="2167"/>
      <c r="C14" s="2167"/>
      <c r="D14" s="2167"/>
      <c r="E14" s="2167"/>
      <c r="F14" s="2178"/>
      <c r="G14" s="2178"/>
      <c r="H14" s="2178"/>
      <c r="I14" s="2178"/>
      <c r="J14" s="2178"/>
      <c r="K14" s="341"/>
      <c r="L14" s="341"/>
      <c r="M14" s="341"/>
      <c r="N14" s="341"/>
      <c r="O14" s="341"/>
      <c r="P14" s="341"/>
      <c r="Q14" s="341"/>
      <c r="R14" s="341"/>
      <c r="S14" s="341"/>
    </row>
    <row r="15" spans="1:19" ht="49.5" customHeight="1" x14ac:dyDescent="0.2">
      <c r="A15" s="341" t="s">
        <v>123</v>
      </c>
      <c r="B15" s="341"/>
      <c r="C15" s="341"/>
      <c r="D15" s="341"/>
      <c r="E15" s="341"/>
      <c r="F15" s="2179" t="s">
        <v>1500</v>
      </c>
      <c r="G15" s="2179"/>
      <c r="H15" s="2179"/>
      <c r="I15" s="2179"/>
      <c r="J15" s="2179"/>
      <c r="K15" s="341"/>
      <c r="L15" s="341"/>
      <c r="M15" s="341"/>
      <c r="N15" s="341"/>
      <c r="O15" s="341"/>
      <c r="P15" s="341"/>
      <c r="Q15" s="341"/>
      <c r="R15" s="341"/>
      <c r="S15" s="341"/>
    </row>
    <row r="16" spans="1:19" ht="49.5" customHeight="1" x14ac:dyDescent="0.2">
      <c r="A16" s="341" t="s">
        <v>124</v>
      </c>
      <c r="B16" s="341"/>
      <c r="C16" s="341"/>
      <c r="D16" s="341"/>
      <c r="E16" s="341"/>
      <c r="F16" s="2179" t="s">
        <v>1537</v>
      </c>
      <c r="G16" s="2179"/>
      <c r="H16" s="2179"/>
      <c r="I16" s="2179"/>
      <c r="J16" s="2179"/>
      <c r="K16" s="341"/>
      <c r="L16" s="341"/>
      <c r="M16" s="341"/>
      <c r="N16" s="341"/>
      <c r="O16" s="341"/>
      <c r="P16" s="341"/>
      <c r="Q16" s="341"/>
      <c r="R16" s="341"/>
      <c r="S16" s="341"/>
    </row>
    <row r="17" spans="1:19" ht="49.5" customHeight="1" x14ac:dyDescent="0.2">
      <c r="A17" s="341" t="s">
        <v>125</v>
      </c>
      <c r="B17" s="341"/>
      <c r="C17" s="341"/>
      <c r="D17" s="341"/>
      <c r="E17" s="341"/>
      <c r="F17" s="2180" t="s">
        <v>1536</v>
      </c>
      <c r="G17" s="2179"/>
      <c r="H17" s="2179"/>
      <c r="I17" s="2179"/>
      <c r="J17" s="2179"/>
      <c r="K17" s="341"/>
      <c r="L17" s="341"/>
      <c r="M17" s="341"/>
      <c r="N17" s="341"/>
      <c r="O17" s="341"/>
      <c r="P17" s="341"/>
      <c r="Q17" s="341"/>
      <c r="R17" s="341"/>
      <c r="S17" s="341"/>
    </row>
    <row r="18" spans="1:19" x14ac:dyDescent="0.2">
      <c r="A18" s="341"/>
      <c r="B18" s="341"/>
      <c r="C18" s="341"/>
      <c r="D18" s="341"/>
      <c r="E18" s="341"/>
      <c r="F18" s="341"/>
      <c r="G18" s="341"/>
      <c r="H18" s="341"/>
      <c r="I18" s="341"/>
      <c r="J18" s="341"/>
      <c r="K18" s="341"/>
      <c r="L18" s="341"/>
      <c r="M18" s="341"/>
      <c r="N18" s="341"/>
      <c r="O18" s="341"/>
      <c r="P18" s="341"/>
      <c r="Q18" s="341"/>
      <c r="R18" s="341"/>
      <c r="S18" s="341"/>
    </row>
    <row r="19" spans="1:19" x14ac:dyDescent="0.2">
      <c r="A19" s="341"/>
      <c r="B19" s="341"/>
      <c r="C19" s="341"/>
      <c r="D19" s="341"/>
      <c r="E19" s="341"/>
      <c r="F19" s="341"/>
      <c r="G19" s="341"/>
      <c r="H19" s="341"/>
      <c r="I19" s="341"/>
      <c r="J19" s="341"/>
      <c r="K19" s="341"/>
      <c r="L19" s="341"/>
      <c r="M19" s="341"/>
      <c r="N19" s="341"/>
      <c r="O19" s="341"/>
      <c r="P19" s="341"/>
      <c r="Q19" s="341"/>
      <c r="R19" s="341"/>
      <c r="S19" s="341"/>
    </row>
    <row r="20" spans="1:19" ht="12.75" customHeight="1" x14ac:dyDescent="0.2">
      <c r="A20" s="2167"/>
      <c r="B20" s="2167"/>
      <c r="C20" s="2167"/>
      <c r="D20" s="2167"/>
      <c r="E20" s="2167"/>
      <c r="F20" s="2167"/>
      <c r="G20" s="2167"/>
      <c r="H20" s="2167"/>
      <c r="I20" s="2167"/>
      <c r="J20" s="2167"/>
      <c r="K20" s="2167"/>
      <c r="L20" s="2167"/>
      <c r="M20" s="2167"/>
      <c r="N20" s="2167"/>
      <c r="O20" s="2167"/>
      <c r="P20" s="420"/>
      <c r="Q20" s="420"/>
      <c r="R20" s="420"/>
      <c r="S20" s="420"/>
    </row>
    <row r="21" spans="1:19" x14ac:dyDescent="0.2">
      <c r="A21" s="341"/>
      <c r="B21" s="341"/>
      <c r="C21" s="341"/>
      <c r="D21" s="341"/>
      <c r="E21" s="341"/>
      <c r="F21" s="341"/>
      <c r="G21" s="341"/>
      <c r="H21" s="341"/>
      <c r="I21" s="341"/>
      <c r="J21" s="341"/>
      <c r="K21" s="341"/>
      <c r="L21" s="341"/>
      <c r="M21" s="341"/>
      <c r="N21" s="341"/>
      <c r="O21" s="341"/>
      <c r="P21" s="341"/>
      <c r="Q21" s="341"/>
      <c r="R21" s="341"/>
      <c r="S21" s="341"/>
    </row>
    <row r="22" spans="1:19" x14ac:dyDescent="0.2">
      <c r="A22" s="341"/>
      <c r="B22" s="341"/>
      <c r="C22" s="341"/>
      <c r="D22" s="341"/>
      <c r="E22" s="341"/>
      <c r="F22" s="341"/>
      <c r="G22" s="341"/>
      <c r="H22" s="341"/>
      <c r="I22" s="341"/>
      <c r="J22" s="341"/>
      <c r="K22" s="341"/>
      <c r="L22" s="341"/>
      <c r="M22" s="341"/>
      <c r="N22" s="341"/>
      <c r="O22" s="341"/>
      <c r="P22" s="341"/>
      <c r="Q22" s="341"/>
      <c r="R22" s="341"/>
      <c r="S22" s="341"/>
    </row>
    <row r="23" spans="1:19" x14ac:dyDescent="0.2">
      <c r="A23" s="341"/>
      <c r="B23" s="341"/>
      <c r="C23" s="341"/>
      <c r="D23" s="341"/>
      <c r="E23" s="341"/>
      <c r="F23" s="341"/>
      <c r="G23" s="341"/>
      <c r="H23" s="341"/>
      <c r="I23" s="341"/>
      <c r="J23" s="341"/>
      <c r="K23" s="341"/>
      <c r="L23" s="341"/>
      <c r="M23" s="341"/>
      <c r="N23" s="341"/>
      <c r="O23" s="341"/>
      <c r="P23" s="341"/>
      <c r="Q23" s="341"/>
      <c r="R23" s="341"/>
      <c r="S23" s="341"/>
    </row>
    <row r="24" spans="1:19" x14ac:dyDescent="0.2">
      <c r="A24" s="341"/>
      <c r="B24" s="341"/>
      <c r="C24" s="341"/>
      <c r="D24" s="341"/>
      <c r="E24" s="341"/>
      <c r="F24" s="341"/>
      <c r="G24" s="341"/>
      <c r="H24" s="341"/>
      <c r="I24" s="341"/>
      <c r="J24" s="341"/>
      <c r="K24" s="341"/>
      <c r="L24" s="341"/>
      <c r="M24" s="341"/>
      <c r="N24" s="341"/>
      <c r="O24" s="341"/>
      <c r="P24" s="341"/>
      <c r="Q24" s="341"/>
      <c r="R24" s="341"/>
      <c r="S24" s="341"/>
    </row>
    <row r="25" spans="1:19" x14ac:dyDescent="0.2">
      <c r="A25" s="341"/>
      <c r="B25" s="341"/>
      <c r="C25" s="341"/>
      <c r="D25" s="341"/>
      <c r="E25" s="341"/>
      <c r="F25" s="341"/>
      <c r="G25" s="341"/>
      <c r="H25" s="341"/>
      <c r="I25" s="341"/>
      <c r="J25" s="341"/>
      <c r="K25" s="341"/>
      <c r="L25" s="341"/>
      <c r="M25" s="341"/>
      <c r="N25" s="341"/>
      <c r="O25" s="341"/>
      <c r="P25" s="341"/>
      <c r="Q25" s="341"/>
      <c r="R25" s="341"/>
      <c r="S25" s="341"/>
    </row>
    <row r="26" spans="1:19" x14ac:dyDescent="0.2">
      <c r="A26" s="341"/>
      <c r="B26" s="341"/>
      <c r="C26" s="341"/>
      <c r="D26" s="341"/>
      <c r="E26" s="341"/>
      <c r="F26" s="341"/>
      <c r="G26" s="341"/>
      <c r="H26" s="341"/>
      <c r="I26" s="341"/>
      <c r="J26" s="341"/>
      <c r="K26" s="341"/>
      <c r="L26" s="341"/>
      <c r="M26" s="341"/>
      <c r="N26" s="341"/>
      <c r="O26" s="341"/>
      <c r="P26" s="341"/>
      <c r="Q26" s="341"/>
      <c r="R26" s="341"/>
      <c r="S26" s="341"/>
    </row>
    <row r="27" spans="1:19" x14ac:dyDescent="0.2">
      <c r="A27" s="341"/>
      <c r="B27" s="341"/>
      <c r="C27" s="341"/>
      <c r="D27" s="341"/>
      <c r="E27" s="341"/>
      <c r="F27" s="341"/>
      <c r="G27" s="341"/>
      <c r="H27" s="341"/>
      <c r="I27" s="341"/>
      <c r="J27" s="341"/>
      <c r="K27" s="341"/>
      <c r="L27" s="341"/>
      <c r="M27" s="341"/>
      <c r="N27" s="341"/>
      <c r="O27" s="341"/>
      <c r="P27" s="341"/>
      <c r="Q27" s="341"/>
      <c r="R27" s="341"/>
      <c r="S27" s="341"/>
    </row>
    <row r="28" spans="1:19" x14ac:dyDescent="0.2">
      <c r="A28" s="341"/>
      <c r="B28" s="341"/>
      <c r="C28" s="341"/>
      <c r="D28" s="341"/>
      <c r="E28" s="341"/>
      <c r="F28" s="341"/>
      <c r="G28" s="341"/>
      <c r="H28" s="341"/>
      <c r="I28" s="341"/>
      <c r="J28" s="341"/>
      <c r="K28" s="341"/>
      <c r="L28" s="341"/>
      <c r="M28" s="341"/>
      <c r="N28" s="341"/>
      <c r="O28" s="341"/>
      <c r="P28" s="341"/>
      <c r="Q28" s="341"/>
      <c r="R28" s="341"/>
      <c r="S28" s="341"/>
    </row>
    <row r="29" spans="1:19" x14ac:dyDescent="0.2">
      <c r="A29" s="341"/>
      <c r="B29" s="341"/>
      <c r="C29" s="341"/>
      <c r="D29" s="341"/>
      <c r="E29" s="341"/>
      <c r="F29" s="341"/>
      <c r="G29" s="341"/>
      <c r="H29" s="341"/>
      <c r="I29" s="341"/>
      <c r="J29" s="341"/>
      <c r="K29" s="341"/>
      <c r="L29" s="341"/>
      <c r="M29" s="341"/>
      <c r="N29" s="341"/>
      <c r="O29" s="341"/>
      <c r="P29" s="341"/>
      <c r="Q29" s="341"/>
      <c r="R29" s="341"/>
      <c r="S29" s="341"/>
    </row>
    <row r="30" spans="1:19" x14ac:dyDescent="0.2">
      <c r="A30" s="341"/>
      <c r="B30" s="341"/>
      <c r="C30" s="341"/>
      <c r="D30" s="341"/>
      <c r="E30" s="341"/>
      <c r="F30" s="341"/>
      <c r="G30" s="341"/>
      <c r="H30" s="341"/>
      <c r="I30" s="341"/>
      <c r="J30" s="341"/>
      <c r="K30" s="341"/>
      <c r="L30" s="341"/>
      <c r="M30" s="341"/>
      <c r="N30" s="341"/>
      <c r="O30" s="341"/>
      <c r="P30" s="341"/>
      <c r="Q30" s="341"/>
      <c r="R30" s="341"/>
      <c r="S30" s="341"/>
    </row>
    <row r="31" spans="1:19" x14ac:dyDescent="0.2">
      <c r="A31" s="341"/>
      <c r="B31" s="341"/>
      <c r="C31" s="341"/>
      <c r="D31" s="341"/>
      <c r="E31" s="341"/>
      <c r="F31" s="341"/>
      <c r="G31" s="341"/>
      <c r="H31" s="341"/>
      <c r="I31" s="341"/>
      <c r="J31" s="341"/>
      <c r="K31" s="341"/>
      <c r="L31" s="341"/>
      <c r="M31" s="341"/>
      <c r="N31" s="341"/>
      <c r="O31" s="341"/>
      <c r="P31" s="341"/>
      <c r="Q31" s="341"/>
      <c r="R31" s="341"/>
      <c r="S31" s="341"/>
    </row>
    <row r="32" spans="1:19" x14ac:dyDescent="0.2">
      <c r="A32" s="341"/>
      <c r="B32" s="341"/>
      <c r="C32" s="341"/>
      <c r="D32" s="341"/>
      <c r="E32" s="341"/>
      <c r="F32" s="341"/>
      <c r="G32" s="341"/>
      <c r="H32" s="341"/>
      <c r="I32" s="341"/>
      <c r="J32" s="341"/>
      <c r="K32" s="341"/>
      <c r="L32" s="341"/>
      <c r="M32" s="341"/>
      <c r="N32" s="341"/>
      <c r="O32" s="341"/>
      <c r="P32" s="341"/>
      <c r="Q32" s="341"/>
      <c r="R32" s="341"/>
      <c r="S32" s="341"/>
    </row>
    <row r="33" spans="1:19" x14ac:dyDescent="0.2">
      <c r="A33" s="341"/>
      <c r="B33" s="341"/>
      <c r="C33" s="341"/>
      <c r="D33" s="341"/>
      <c r="E33" s="341"/>
      <c r="F33" s="341"/>
      <c r="G33" s="341"/>
      <c r="H33" s="341"/>
      <c r="I33" s="341"/>
      <c r="J33" s="341"/>
      <c r="K33" s="341"/>
      <c r="L33" s="341"/>
      <c r="M33" s="341"/>
      <c r="N33" s="341"/>
      <c r="O33" s="341"/>
      <c r="P33" s="341"/>
      <c r="Q33" s="341"/>
      <c r="R33" s="341"/>
      <c r="S33" s="341"/>
    </row>
    <row r="34" spans="1:19" x14ac:dyDescent="0.2">
      <c r="A34" s="341"/>
      <c r="B34" s="341"/>
      <c r="C34" s="341"/>
      <c r="D34" s="341"/>
      <c r="E34" s="341"/>
      <c r="F34" s="341"/>
      <c r="G34" s="341"/>
      <c r="H34" s="341"/>
      <c r="I34" s="341"/>
      <c r="J34" s="341"/>
      <c r="K34" s="341"/>
      <c r="L34" s="341"/>
      <c r="M34" s="341"/>
      <c r="N34" s="341"/>
      <c r="O34" s="341"/>
      <c r="P34" s="341"/>
      <c r="Q34" s="341"/>
      <c r="R34" s="341"/>
      <c r="S34" s="341"/>
    </row>
    <row r="35" spans="1:19" x14ac:dyDescent="0.2">
      <c r="A35" s="341"/>
      <c r="B35" s="341"/>
      <c r="C35" s="341"/>
      <c r="D35" s="341"/>
      <c r="E35" s="341"/>
      <c r="F35" s="341"/>
      <c r="G35" s="341"/>
      <c r="H35" s="341"/>
      <c r="I35" s="341"/>
      <c r="J35" s="341"/>
      <c r="K35" s="341"/>
      <c r="L35" s="341"/>
      <c r="M35" s="341"/>
      <c r="N35" s="341"/>
      <c r="O35" s="341"/>
      <c r="P35" s="341"/>
      <c r="Q35" s="341"/>
      <c r="R35" s="341"/>
      <c r="S35" s="341"/>
    </row>
    <row r="36" spans="1:19" x14ac:dyDescent="0.2">
      <c r="A36" s="341"/>
      <c r="B36" s="341"/>
      <c r="C36" s="341"/>
      <c r="D36" s="341"/>
      <c r="E36" s="341"/>
      <c r="F36" s="341"/>
      <c r="G36" s="341"/>
      <c r="H36" s="341"/>
      <c r="I36" s="341"/>
      <c r="J36" s="341"/>
      <c r="K36" s="341"/>
      <c r="L36" s="341"/>
      <c r="M36" s="341"/>
      <c r="N36" s="341"/>
      <c r="O36" s="341"/>
      <c r="P36" s="341"/>
      <c r="Q36" s="341"/>
      <c r="R36" s="341"/>
      <c r="S36" s="341"/>
    </row>
    <row r="37" spans="1:19" x14ac:dyDescent="0.2">
      <c r="A37" s="341"/>
      <c r="B37" s="341"/>
      <c r="C37" s="341"/>
      <c r="D37" s="341"/>
      <c r="E37" s="341"/>
      <c r="F37" s="341"/>
      <c r="G37" s="341"/>
      <c r="H37" s="341"/>
      <c r="I37" s="341"/>
      <c r="J37" s="341"/>
      <c r="K37" s="341"/>
      <c r="L37" s="341"/>
      <c r="M37" s="341"/>
      <c r="N37" s="341"/>
      <c r="O37" s="341"/>
      <c r="P37" s="341"/>
      <c r="Q37" s="341"/>
      <c r="R37" s="341"/>
      <c r="S37" s="341"/>
    </row>
    <row r="38" spans="1:19" x14ac:dyDescent="0.2">
      <c r="A38" s="341"/>
      <c r="B38" s="341"/>
      <c r="C38" s="341"/>
      <c r="D38" s="341"/>
      <c r="E38" s="341"/>
      <c r="F38" s="341"/>
      <c r="G38" s="341"/>
      <c r="H38" s="341"/>
      <c r="I38" s="341"/>
      <c r="J38" s="341"/>
      <c r="K38" s="341"/>
      <c r="L38" s="341"/>
      <c r="M38" s="341"/>
      <c r="N38" s="341"/>
      <c r="O38" s="341"/>
      <c r="P38" s="341"/>
      <c r="Q38" s="341"/>
      <c r="R38" s="341"/>
      <c r="S38" s="341"/>
    </row>
    <row r="39" spans="1:19" x14ac:dyDescent="0.2">
      <c r="A39" s="341"/>
      <c r="B39" s="341"/>
      <c r="C39" s="341"/>
      <c r="D39" s="341"/>
      <c r="E39" s="341"/>
      <c r="F39" s="341"/>
      <c r="G39" s="341"/>
      <c r="H39" s="341"/>
      <c r="I39" s="341"/>
      <c r="J39" s="341"/>
      <c r="K39" s="341"/>
      <c r="L39" s="341"/>
      <c r="M39" s="341"/>
      <c r="N39" s="341"/>
      <c r="O39" s="341"/>
      <c r="P39" s="341"/>
      <c r="Q39" s="341"/>
      <c r="R39" s="341"/>
      <c r="S39" s="341"/>
    </row>
  </sheetData>
  <sheetProtection algorithmName="SHA-512" hashValue="9GuxgdiN+ytIkOd7Z7NET6yTKVFqiNL3MS7fIJNv0JhhrqrJ8HrRusCwPXIpVnPSQ+XVLVrO7axaNUWZp9DjmA==" saltValue="+shOPv6WPpOmX7eLeab2qA==" spinCount="100000" sheet="1" objects="1" scenarios="1" formatCells="0"/>
  <mergeCells count="16">
    <mergeCell ref="F6:G6"/>
    <mergeCell ref="A12:O12"/>
    <mergeCell ref="A20:O20"/>
    <mergeCell ref="A14:E14"/>
    <mergeCell ref="A1:O1"/>
    <mergeCell ref="A5:E5"/>
    <mergeCell ref="F5:J5"/>
    <mergeCell ref="F9:J9"/>
    <mergeCell ref="A9:E9"/>
    <mergeCell ref="F14:J14"/>
    <mergeCell ref="F15:J15"/>
    <mergeCell ref="F16:J16"/>
    <mergeCell ref="F17:J17"/>
    <mergeCell ref="F10:J10"/>
    <mergeCell ref="F7:G7"/>
    <mergeCell ref="F8:G8"/>
  </mergeCells>
  <printOptions horizontalCentered="1" verticalCentered="1"/>
  <pageMargins left="0.23622047244094491" right="0.23622047244094491" top="0.74803149606299213" bottom="0.74803149606299213" header="0.31496062992125984" footer="0.31496062992125984"/>
  <pageSetup paperSize="9" scale="61" orientation="landscape" r:id="rId1"/>
  <headerFooter>
    <oddFooter>&amp;L&amp;A&amp;R&amp;P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0" tint="-0.249977111117893"/>
  </sheetPr>
  <dimension ref="A1:S43"/>
  <sheetViews>
    <sheetView view="pageBreakPreview" zoomScale="90" zoomScaleNormal="100" zoomScaleSheetLayoutView="90" workbookViewId="0">
      <selection activeCell="A14" sqref="A14:O14"/>
    </sheetView>
  </sheetViews>
  <sheetFormatPr defaultRowHeight="12.75" x14ac:dyDescent="0.2"/>
  <cols>
    <col min="1" max="1" width="30.42578125" customWidth="1"/>
    <col min="5" max="5" width="18.42578125" customWidth="1"/>
    <col min="7" max="7" width="10.85546875" customWidth="1"/>
    <col min="8" max="8" width="17.140625" customWidth="1"/>
    <col min="9" max="9" width="14.85546875" customWidth="1"/>
    <col min="10" max="10" width="19.7109375" customWidth="1"/>
    <col min="15" max="15" width="57.85546875" customWidth="1"/>
  </cols>
  <sheetData>
    <row r="1" spans="1:19" ht="40.5" customHeight="1" x14ac:dyDescent="0.35">
      <c r="A1" s="1930" t="str">
        <f>IF(CoverSheet!J13="","Progress Report","Progress Report with Disbursement Request")</f>
        <v>Progress Report with Disbursement Request</v>
      </c>
      <c r="B1" s="1930"/>
      <c r="C1" s="1930"/>
      <c r="D1" s="1930"/>
      <c r="E1" s="1930"/>
      <c r="F1" s="1930"/>
      <c r="G1" s="1930"/>
      <c r="H1" s="1930"/>
      <c r="I1" s="1930"/>
      <c r="J1" s="1930"/>
      <c r="K1" s="1930"/>
      <c r="L1" s="1930"/>
      <c r="M1" s="1930"/>
      <c r="N1" s="1930"/>
      <c r="O1" s="1930"/>
    </row>
    <row r="2" spans="1:19" ht="3.75" customHeight="1" x14ac:dyDescent="0.2">
      <c r="A2" s="467"/>
      <c r="B2" s="467"/>
      <c r="C2" s="467"/>
      <c r="D2" s="467"/>
      <c r="E2" s="467"/>
      <c r="F2" s="467"/>
      <c r="G2" s="467"/>
      <c r="H2" s="467"/>
      <c r="I2" s="467"/>
      <c r="J2" s="467"/>
      <c r="K2" s="467"/>
      <c r="L2" s="310"/>
      <c r="M2" s="310"/>
      <c r="N2" s="310"/>
      <c r="O2" s="310"/>
    </row>
    <row r="3" spans="1:19" ht="30" customHeight="1" x14ac:dyDescent="0.2">
      <c r="A3" s="525" t="s">
        <v>986</v>
      </c>
      <c r="B3" s="505"/>
      <c r="C3" s="505"/>
      <c r="D3" s="505"/>
      <c r="E3" s="505"/>
      <c r="F3" s="359"/>
      <c r="G3" s="359"/>
      <c r="H3" s="359"/>
      <c r="I3" s="359"/>
      <c r="J3" s="359"/>
      <c r="K3" s="417"/>
      <c r="L3" s="417"/>
      <c r="M3" s="417"/>
      <c r="N3" s="417"/>
      <c r="O3" s="417"/>
    </row>
    <row r="4" spans="1:19" ht="30" customHeight="1" x14ac:dyDescent="0.25">
      <c r="A4" s="559" t="s">
        <v>1140</v>
      </c>
      <c r="B4" s="560"/>
      <c r="C4" s="560"/>
      <c r="D4" s="560"/>
      <c r="E4" s="560"/>
      <c r="F4" s="560"/>
      <c r="G4" s="560"/>
      <c r="H4" s="560"/>
      <c r="I4" s="560"/>
      <c r="J4" s="560"/>
      <c r="K4" s="560"/>
      <c r="L4" s="560"/>
      <c r="M4" s="560"/>
      <c r="N4" s="560"/>
      <c r="O4" s="560"/>
    </row>
    <row r="5" spans="1:19" ht="12.75" customHeight="1" x14ac:dyDescent="0.2">
      <c r="A5" s="321"/>
      <c r="B5" s="467"/>
      <c r="C5" s="467"/>
      <c r="D5" s="467"/>
      <c r="E5" s="467"/>
      <c r="F5" s="467"/>
      <c r="G5" s="467"/>
      <c r="H5" s="467"/>
      <c r="I5" s="467"/>
      <c r="J5" s="467"/>
      <c r="K5" s="467"/>
      <c r="L5" s="356"/>
      <c r="M5" s="356"/>
      <c r="N5" s="356"/>
      <c r="O5" s="356"/>
    </row>
    <row r="6" spans="1:19" ht="14.25" x14ac:dyDescent="0.2">
      <c r="A6" s="2198" t="s">
        <v>1081</v>
      </c>
      <c r="B6" s="2198"/>
      <c r="C6" s="2198"/>
      <c r="D6" s="2198"/>
      <c r="E6" s="2198"/>
      <c r="F6" s="2184" t="str">
        <f>IF(CoverSheet!D7=""," ",CoverSheet!D7)</f>
        <v>GEO-H-NCDC</v>
      </c>
      <c r="G6" s="2185"/>
      <c r="H6" s="2185"/>
      <c r="I6" s="2185"/>
      <c r="J6" s="2186"/>
      <c r="K6" s="467"/>
      <c r="L6" s="356"/>
      <c r="M6" s="356"/>
      <c r="N6" s="356"/>
      <c r="O6" s="356"/>
    </row>
    <row r="7" spans="1:19" ht="14.25" x14ac:dyDescent="0.2">
      <c r="A7" s="974" t="str">
        <f>CoverSheet!F6</f>
        <v>Progress Update - Period Covered:</v>
      </c>
      <c r="B7" s="975"/>
      <c r="C7" s="975"/>
      <c r="D7" s="975"/>
      <c r="E7" s="976"/>
      <c r="F7" s="1279" t="str">
        <f>CoverSheet!I6</f>
        <v>Beginning Date:</v>
      </c>
      <c r="G7" s="1285"/>
      <c r="H7" s="1286">
        <f>IF(CoverSheet!J6=0,"",CoverSheet!J6)</f>
        <v>42552</v>
      </c>
      <c r="I7" s="1284" t="str">
        <f>CoverSheet!K6</f>
        <v>End Date:</v>
      </c>
      <c r="J7" s="1286">
        <f>IF(CoverSheet!L6=0,"",CoverSheet!L6)</f>
        <v>42735</v>
      </c>
      <c r="K7" s="467"/>
      <c r="L7" s="356"/>
      <c r="M7" s="356"/>
      <c r="N7" s="356"/>
      <c r="O7" s="356"/>
    </row>
    <row r="8" spans="1:19" ht="14.25" x14ac:dyDescent="0.2">
      <c r="A8" s="974" t="str">
        <f>CoverSheet!F13</f>
        <v>Disbursement Request  - Disbursement Period:</v>
      </c>
      <c r="B8" s="975"/>
      <c r="C8" s="975"/>
      <c r="D8" s="975"/>
      <c r="E8" s="976"/>
      <c r="F8" s="1279" t="str">
        <f>CoverSheet!I13</f>
        <v>Beginning Date:</v>
      </c>
      <c r="G8" s="1285"/>
      <c r="H8" s="1286">
        <f>IF(CoverSheet!J13=0,"",CoverSheet!J13)</f>
        <v>42736</v>
      </c>
      <c r="I8" s="1284" t="str">
        <f>CoverSheet!K13</f>
        <v>End Date:</v>
      </c>
      <c r="J8" s="1286">
        <f>IF(CoverSheet!L13=0,"",CoverSheet!L13)</f>
        <v>43100</v>
      </c>
      <c r="K8" s="467"/>
      <c r="L8" s="356"/>
      <c r="M8" s="356"/>
      <c r="N8" s="356"/>
      <c r="O8" s="356"/>
    </row>
    <row r="9" spans="1:19" ht="14.25" x14ac:dyDescent="0.2">
      <c r="A9" s="1279" t="str">
        <f>CoverSheet!F14</f>
        <v>Disbursement Request Buffer Period</v>
      </c>
      <c r="B9" s="1280"/>
      <c r="C9" s="1280"/>
      <c r="D9" s="1280"/>
      <c r="E9" s="1281"/>
      <c r="F9" s="1279" t="str">
        <f>CoverSheet!I14</f>
        <v>Beginning Date:</v>
      </c>
      <c r="G9" s="1285"/>
      <c r="H9" s="1286">
        <f>IF(CoverSheet!J14=0,"",CoverSheet!J14)</f>
        <v>43101</v>
      </c>
      <c r="I9" s="1284" t="str">
        <f>CoverSheet!K14</f>
        <v>End Date:</v>
      </c>
      <c r="J9" s="1286">
        <f>IF(CoverSheet!L14=0,"",CoverSheet!L14)</f>
        <v>43190</v>
      </c>
      <c r="K9" s="467"/>
      <c r="L9" s="356"/>
      <c r="M9" s="356"/>
      <c r="N9" s="356"/>
      <c r="O9" s="356"/>
    </row>
    <row r="10" spans="1:19" ht="14.25" x14ac:dyDescent="0.2">
      <c r="A10" s="2188" t="s">
        <v>107</v>
      </c>
      <c r="B10" s="2189"/>
      <c r="C10" s="2189"/>
      <c r="D10" s="2189"/>
      <c r="E10" s="2190"/>
      <c r="F10" s="2191" t="str">
        <f>IF(CoverSheet!D11=""," ",CoverSheet!D11)</f>
        <v>USD</v>
      </c>
      <c r="G10" s="2192"/>
      <c r="H10" s="2192"/>
      <c r="I10" s="2192"/>
      <c r="J10" s="2193"/>
      <c r="K10" s="418"/>
      <c r="L10" s="417"/>
      <c r="M10" s="417"/>
      <c r="N10" s="417"/>
      <c r="O10" s="417"/>
    </row>
    <row r="11" spans="1:19" ht="14.25" x14ac:dyDescent="0.2">
      <c r="A11" s="2188" t="s">
        <v>1212</v>
      </c>
      <c r="B11" s="2189"/>
      <c r="C11" s="2189"/>
      <c r="D11" s="2189"/>
      <c r="E11" s="2190"/>
      <c r="F11" s="2199">
        <f>IF(CoverSheet!J13="","",' Request and Recommendation_8B'!K41)</f>
        <v>0</v>
      </c>
      <c r="G11" s="2200"/>
      <c r="H11" s="2200"/>
      <c r="I11" s="2200"/>
      <c r="J11" s="2201"/>
      <c r="K11" s="418"/>
      <c r="L11" s="417"/>
      <c r="M11" s="417"/>
      <c r="N11" s="417"/>
      <c r="O11" s="417"/>
    </row>
    <row r="12" spans="1:19" ht="41.25" customHeight="1" x14ac:dyDescent="0.2">
      <c r="A12" s="505" t="s">
        <v>1131</v>
      </c>
      <c r="B12" s="505"/>
      <c r="C12" s="505"/>
      <c r="D12" s="505"/>
      <c r="E12" s="505"/>
      <c r="F12" s="359"/>
      <c r="G12" s="359"/>
      <c r="H12" s="359"/>
      <c r="I12" s="359"/>
      <c r="J12" s="359"/>
      <c r="K12" s="417"/>
      <c r="L12" s="417"/>
      <c r="M12" s="417"/>
      <c r="N12" s="417"/>
      <c r="O12" s="417"/>
    </row>
    <row r="13" spans="1:19" ht="39" customHeight="1" x14ac:dyDescent="0.2">
      <c r="A13" s="2194" t="s">
        <v>1132</v>
      </c>
      <c r="B13" s="2194"/>
      <c r="C13" s="2194"/>
      <c r="D13" s="2194"/>
      <c r="E13" s="2194"/>
      <c r="F13" s="2194"/>
      <c r="G13" s="2194"/>
      <c r="H13" s="2194"/>
      <c r="I13" s="2194"/>
      <c r="J13" s="2194"/>
      <c r="K13" s="2194"/>
      <c r="L13" s="2194"/>
      <c r="M13" s="2194"/>
      <c r="N13" s="2194"/>
      <c r="O13" s="2194"/>
      <c r="P13" s="310"/>
      <c r="Q13" s="310"/>
      <c r="R13" s="310"/>
    </row>
    <row r="14" spans="1:19" ht="121.5" customHeight="1" x14ac:dyDescent="0.2">
      <c r="A14" s="1976"/>
      <c r="B14" s="1586"/>
      <c r="C14" s="1586"/>
      <c r="D14" s="1586"/>
      <c r="E14" s="1586"/>
      <c r="F14" s="1586"/>
      <c r="G14" s="1586"/>
      <c r="H14" s="1586"/>
      <c r="I14" s="1586"/>
      <c r="J14" s="1586"/>
      <c r="K14" s="1586"/>
      <c r="L14" s="1586"/>
      <c r="M14" s="1586"/>
      <c r="N14" s="1586"/>
      <c r="O14" s="1975"/>
      <c r="P14" s="524"/>
      <c r="Q14" s="341"/>
      <c r="R14" s="467"/>
    </row>
    <row r="15" spans="1:19" ht="12" customHeight="1" x14ac:dyDescent="0.2">
      <c r="A15" s="2195"/>
      <c r="B15" s="2195"/>
      <c r="C15" s="2195"/>
      <c r="D15" s="2195"/>
      <c r="E15" s="2195"/>
      <c r="F15" s="2195"/>
      <c r="G15" s="2195"/>
      <c r="H15" s="2195"/>
      <c r="I15" s="2195"/>
      <c r="J15" s="2195"/>
      <c r="K15" s="2195"/>
      <c r="L15" s="2195"/>
      <c r="M15" s="2195"/>
      <c r="N15" s="2195"/>
      <c r="O15" s="2195"/>
      <c r="P15" s="467"/>
      <c r="Q15" s="467"/>
      <c r="R15" s="467"/>
    </row>
    <row r="16" spans="1:19" ht="36.75" customHeight="1" x14ac:dyDescent="0.2">
      <c r="A16" s="2187" t="s">
        <v>1000</v>
      </c>
      <c r="B16" s="2187"/>
      <c r="C16" s="2187"/>
      <c r="D16" s="2187"/>
      <c r="E16" s="2187"/>
      <c r="F16" s="2187"/>
      <c r="G16" s="2187"/>
      <c r="H16" s="2187"/>
      <c r="I16" s="2187"/>
      <c r="J16" s="2187"/>
      <c r="K16" s="2187"/>
      <c r="L16" s="2187"/>
      <c r="M16" s="2187"/>
      <c r="N16" s="2187"/>
      <c r="O16" s="2187"/>
      <c r="P16" s="310"/>
      <c r="Q16" s="310"/>
      <c r="R16" s="310"/>
      <c r="S16" s="341"/>
    </row>
    <row r="17" spans="1:19" x14ac:dyDescent="0.2">
      <c r="A17" s="310"/>
      <c r="B17" s="310"/>
      <c r="C17" s="310"/>
      <c r="D17" s="310"/>
      <c r="E17" s="310"/>
      <c r="F17" s="310"/>
      <c r="G17" s="310"/>
      <c r="H17" s="310"/>
      <c r="I17" s="310"/>
      <c r="J17" s="310"/>
      <c r="K17" s="310"/>
      <c r="L17" s="310"/>
      <c r="M17" s="310"/>
      <c r="N17" s="310"/>
      <c r="O17" s="310"/>
      <c r="P17" s="310"/>
      <c r="Q17" s="310"/>
      <c r="R17" s="310"/>
      <c r="S17" s="341"/>
    </row>
    <row r="18" spans="1:19" ht="43.5" customHeight="1" x14ac:dyDescent="0.2">
      <c r="A18" s="341" t="s">
        <v>1001</v>
      </c>
      <c r="B18" s="341"/>
      <c r="C18" s="341"/>
      <c r="D18" s="2196"/>
      <c r="E18" s="2196"/>
      <c r="F18" s="2196"/>
      <c r="G18" s="341"/>
      <c r="H18" s="341"/>
      <c r="I18" s="341"/>
      <c r="J18" s="341"/>
      <c r="K18" s="341"/>
      <c r="L18" s="341"/>
      <c r="M18" s="341"/>
      <c r="N18" s="341"/>
      <c r="O18" s="341"/>
      <c r="P18" s="341"/>
      <c r="Q18" s="341"/>
      <c r="R18" s="341"/>
      <c r="S18" s="341"/>
    </row>
    <row r="19" spans="1:19" ht="43.5" customHeight="1" x14ac:dyDescent="0.2">
      <c r="A19" s="341" t="s">
        <v>123</v>
      </c>
      <c r="B19" s="341"/>
      <c r="C19" s="341"/>
      <c r="D19" s="2197"/>
      <c r="E19" s="2197"/>
      <c r="F19" s="2197"/>
      <c r="G19" s="341"/>
      <c r="H19" s="341"/>
      <c r="I19" s="341"/>
      <c r="J19" s="341"/>
      <c r="K19" s="341"/>
      <c r="L19" s="341"/>
      <c r="M19" s="341"/>
      <c r="N19" s="341"/>
      <c r="O19" s="341"/>
      <c r="P19" s="341"/>
      <c r="Q19" s="341"/>
      <c r="R19" s="341"/>
      <c r="S19" s="341"/>
    </row>
    <row r="20" spans="1:19" ht="43.5" customHeight="1" x14ac:dyDescent="0.2">
      <c r="A20" s="341" t="s">
        <v>124</v>
      </c>
      <c r="B20" s="341"/>
      <c r="C20" s="341"/>
      <c r="D20" s="2197"/>
      <c r="E20" s="2197"/>
      <c r="F20" s="2197"/>
      <c r="G20" s="341"/>
      <c r="H20" s="341"/>
      <c r="I20" s="341"/>
      <c r="J20" s="341"/>
      <c r="K20" s="341"/>
      <c r="L20" s="341"/>
      <c r="M20" s="341"/>
      <c r="N20" s="341"/>
      <c r="O20" s="341"/>
      <c r="P20" s="341"/>
      <c r="Q20" s="341"/>
      <c r="R20" s="341"/>
      <c r="S20" s="341"/>
    </row>
    <row r="21" spans="1:19" ht="43.5" customHeight="1" x14ac:dyDescent="0.2">
      <c r="A21" s="341" t="s">
        <v>125</v>
      </c>
      <c r="B21" s="341"/>
      <c r="C21" s="341"/>
      <c r="D21" s="2197"/>
      <c r="E21" s="2197"/>
      <c r="F21" s="2197"/>
      <c r="G21" s="341"/>
      <c r="H21" s="341"/>
      <c r="I21" s="341"/>
      <c r="J21" s="341"/>
      <c r="K21" s="341"/>
      <c r="L21" s="341"/>
      <c r="M21" s="341"/>
      <c r="N21" s="341"/>
      <c r="O21" s="341"/>
      <c r="P21" s="341"/>
      <c r="Q21" s="341"/>
      <c r="R21" s="341"/>
      <c r="S21" s="341"/>
    </row>
    <row r="22" spans="1:19" x14ac:dyDescent="0.2">
      <c r="A22" s="341"/>
      <c r="B22" s="341"/>
      <c r="C22" s="341"/>
      <c r="D22" s="341"/>
      <c r="E22" s="341"/>
      <c r="F22" s="341"/>
      <c r="G22" s="341"/>
      <c r="H22" s="341"/>
      <c r="I22" s="341"/>
      <c r="J22" s="341"/>
      <c r="K22" s="341"/>
      <c r="L22" s="341"/>
      <c r="M22" s="341"/>
      <c r="N22" s="341"/>
      <c r="O22" s="341"/>
      <c r="P22" s="341"/>
      <c r="Q22" s="341"/>
      <c r="R22" s="341"/>
      <c r="S22" s="341"/>
    </row>
    <row r="23" spans="1:19" x14ac:dyDescent="0.2">
      <c r="A23" s="341"/>
      <c r="B23" s="341"/>
      <c r="C23" s="341"/>
      <c r="D23" s="341"/>
      <c r="E23" s="341"/>
      <c r="F23" s="341"/>
      <c r="G23" s="341"/>
      <c r="H23" s="341"/>
      <c r="I23" s="341"/>
      <c r="J23" s="341"/>
      <c r="K23" s="341"/>
      <c r="L23" s="341"/>
      <c r="M23" s="341"/>
      <c r="N23" s="341"/>
      <c r="O23" s="341"/>
      <c r="P23" s="341"/>
      <c r="Q23" s="341"/>
      <c r="R23" s="341"/>
      <c r="S23" s="341"/>
    </row>
    <row r="24" spans="1:19" ht="12.75" customHeight="1" x14ac:dyDescent="0.2">
      <c r="A24" s="2167"/>
      <c r="B24" s="2167"/>
      <c r="C24" s="2167"/>
      <c r="D24" s="2167"/>
      <c r="E24" s="2167"/>
      <c r="F24" s="2167"/>
      <c r="G24" s="2167"/>
      <c r="H24" s="2167"/>
      <c r="I24" s="2167"/>
      <c r="J24" s="2167"/>
      <c r="K24" s="2167"/>
      <c r="L24" s="2167"/>
      <c r="M24" s="2167"/>
      <c r="N24" s="2167"/>
      <c r="O24" s="2167"/>
      <c r="P24" s="420"/>
      <c r="Q24" s="420"/>
      <c r="R24" s="420"/>
      <c r="S24" s="420"/>
    </row>
    <row r="25" spans="1:19" x14ac:dyDescent="0.2">
      <c r="A25" s="341"/>
      <c r="B25" s="341"/>
      <c r="C25" s="341"/>
      <c r="D25" s="341"/>
      <c r="E25" s="341"/>
      <c r="F25" s="341"/>
      <c r="G25" s="341"/>
      <c r="H25" s="341"/>
      <c r="I25" s="341"/>
      <c r="J25" s="341"/>
      <c r="K25" s="341"/>
      <c r="L25" s="341"/>
      <c r="M25" s="341"/>
      <c r="N25" s="341"/>
      <c r="O25" s="341"/>
      <c r="P25" s="341"/>
      <c r="Q25" s="341"/>
      <c r="R25" s="341"/>
      <c r="S25" s="341"/>
    </row>
    <row r="26" spans="1:19" x14ac:dyDescent="0.2">
      <c r="A26" s="341"/>
      <c r="B26" s="341"/>
      <c r="C26" s="341"/>
      <c r="D26" s="341"/>
      <c r="E26" s="341"/>
      <c r="F26" s="341"/>
      <c r="G26" s="341"/>
      <c r="H26" s="341"/>
      <c r="I26" s="341"/>
      <c r="J26" s="341"/>
      <c r="K26" s="341"/>
      <c r="L26" s="341"/>
      <c r="M26" s="341"/>
      <c r="N26" s="341"/>
      <c r="O26" s="341"/>
      <c r="P26" s="341"/>
      <c r="Q26" s="341"/>
      <c r="R26" s="341"/>
      <c r="S26" s="341"/>
    </row>
    <row r="27" spans="1:19" x14ac:dyDescent="0.2">
      <c r="A27" s="341"/>
      <c r="B27" s="341"/>
      <c r="C27" s="341"/>
      <c r="D27" s="341"/>
      <c r="E27" s="341"/>
      <c r="F27" s="341"/>
      <c r="G27" s="341"/>
      <c r="H27" s="341"/>
      <c r="I27" s="341"/>
      <c r="J27" s="341"/>
      <c r="K27" s="341"/>
      <c r="L27" s="341"/>
      <c r="M27" s="341"/>
      <c r="N27" s="341"/>
      <c r="O27" s="341"/>
      <c r="P27" s="341"/>
      <c r="Q27" s="341"/>
      <c r="R27" s="341"/>
      <c r="S27" s="341"/>
    </row>
    <row r="28" spans="1:19" x14ac:dyDescent="0.2">
      <c r="A28" s="341"/>
      <c r="B28" s="341"/>
      <c r="C28" s="341"/>
      <c r="D28" s="341"/>
      <c r="E28" s="341"/>
      <c r="F28" s="341"/>
      <c r="G28" s="341"/>
      <c r="H28" s="341"/>
      <c r="I28" s="341"/>
      <c r="J28" s="341"/>
      <c r="K28" s="341"/>
      <c r="L28" s="341"/>
      <c r="M28" s="341"/>
      <c r="N28" s="341"/>
      <c r="O28" s="341"/>
      <c r="P28" s="341"/>
      <c r="Q28" s="341"/>
      <c r="R28" s="341"/>
      <c r="S28" s="341"/>
    </row>
    <row r="29" spans="1:19" x14ac:dyDescent="0.2">
      <c r="A29" s="341"/>
      <c r="B29" s="341"/>
      <c r="C29" s="341"/>
      <c r="D29" s="341"/>
      <c r="E29" s="341"/>
      <c r="F29" s="341"/>
      <c r="G29" s="341"/>
      <c r="H29" s="341"/>
      <c r="I29" s="341"/>
      <c r="J29" s="341"/>
      <c r="K29" s="341"/>
      <c r="L29" s="341"/>
      <c r="M29" s="341"/>
      <c r="N29" s="341"/>
      <c r="O29" s="341"/>
      <c r="P29" s="341"/>
      <c r="Q29" s="341"/>
      <c r="R29" s="341"/>
      <c r="S29" s="341"/>
    </row>
    <row r="30" spans="1:19" x14ac:dyDescent="0.2">
      <c r="A30" s="341"/>
      <c r="B30" s="341"/>
      <c r="C30" s="341"/>
      <c r="D30" s="341"/>
      <c r="E30" s="341"/>
      <c r="F30" s="341"/>
      <c r="G30" s="341"/>
      <c r="H30" s="341"/>
      <c r="I30" s="341"/>
      <c r="J30" s="341"/>
      <c r="K30" s="341"/>
      <c r="L30" s="341"/>
      <c r="M30" s="341"/>
      <c r="N30" s="341"/>
      <c r="O30" s="341"/>
      <c r="P30" s="341"/>
      <c r="Q30" s="341"/>
      <c r="R30" s="341"/>
      <c r="S30" s="341"/>
    </row>
    <row r="31" spans="1:19" x14ac:dyDescent="0.2">
      <c r="A31" s="341"/>
      <c r="B31" s="341"/>
      <c r="C31" s="341"/>
      <c r="D31" s="341"/>
      <c r="E31" s="341"/>
      <c r="F31" s="341"/>
      <c r="G31" s="341"/>
      <c r="H31" s="341"/>
      <c r="I31" s="341"/>
      <c r="J31" s="341"/>
      <c r="K31" s="341"/>
      <c r="L31" s="341"/>
      <c r="M31" s="341"/>
      <c r="N31" s="341"/>
      <c r="O31" s="341"/>
      <c r="P31" s="341"/>
      <c r="Q31" s="341"/>
      <c r="R31" s="341"/>
      <c r="S31" s="341"/>
    </row>
    <row r="32" spans="1:19" x14ac:dyDescent="0.2">
      <c r="A32" s="341"/>
      <c r="B32" s="341"/>
      <c r="C32" s="341"/>
      <c r="D32" s="341"/>
      <c r="E32" s="341"/>
      <c r="F32" s="341"/>
      <c r="G32" s="341"/>
      <c r="H32" s="341"/>
      <c r="I32" s="341"/>
      <c r="J32" s="341"/>
      <c r="K32" s="341"/>
      <c r="L32" s="341"/>
      <c r="M32" s="341"/>
      <c r="N32" s="341"/>
      <c r="O32" s="341"/>
      <c r="P32" s="341"/>
      <c r="Q32" s="341"/>
      <c r="R32" s="341"/>
      <c r="S32" s="341"/>
    </row>
    <row r="33" spans="1:19" x14ac:dyDescent="0.2">
      <c r="A33" s="341"/>
      <c r="B33" s="341"/>
      <c r="C33" s="341"/>
      <c r="D33" s="341"/>
      <c r="E33" s="341"/>
      <c r="F33" s="341"/>
      <c r="G33" s="341"/>
      <c r="H33" s="341"/>
      <c r="I33" s="341"/>
      <c r="J33" s="341"/>
      <c r="K33" s="341"/>
      <c r="L33" s="341"/>
      <c r="M33" s="341"/>
      <c r="N33" s="341"/>
      <c r="O33" s="341"/>
      <c r="P33" s="341"/>
      <c r="Q33" s="341"/>
      <c r="R33" s="341"/>
      <c r="S33" s="341"/>
    </row>
    <row r="34" spans="1:19" x14ac:dyDescent="0.2">
      <c r="A34" s="341"/>
      <c r="B34" s="341"/>
      <c r="C34" s="341"/>
      <c r="D34" s="341"/>
      <c r="E34" s="341"/>
      <c r="F34" s="341"/>
      <c r="G34" s="341"/>
      <c r="H34" s="341"/>
      <c r="I34" s="341"/>
      <c r="J34" s="341"/>
      <c r="K34" s="341"/>
      <c r="L34" s="341"/>
      <c r="M34" s="341"/>
      <c r="N34" s="341"/>
      <c r="O34" s="341"/>
      <c r="P34" s="341"/>
      <c r="Q34" s="341"/>
      <c r="R34" s="341"/>
      <c r="S34" s="341"/>
    </row>
    <row r="35" spans="1:19" x14ac:dyDescent="0.2">
      <c r="A35" s="341"/>
      <c r="B35" s="341"/>
      <c r="C35" s="341"/>
      <c r="D35" s="341"/>
      <c r="E35" s="341"/>
      <c r="F35" s="341"/>
      <c r="G35" s="341"/>
      <c r="H35" s="341"/>
      <c r="I35" s="341"/>
      <c r="J35" s="341"/>
      <c r="K35" s="341"/>
      <c r="L35" s="341"/>
      <c r="M35" s="341"/>
      <c r="N35" s="341"/>
      <c r="O35" s="341"/>
      <c r="P35" s="341"/>
      <c r="Q35" s="341"/>
      <c r="R35" s="341"/>
      <c r="S35" s="341"/>
    </row>
    <row r="36" spans="1:19" x14ac:dyDescent="0.2">
      <c r="A36" s="341"/>
      <c r="B36" s="341"/>
      <c r="C36" s="341"/>
      <c r="D36" s="341"/>
      <c r="E36" s="341"/>
      <c r="F36" s="341"/>
      <c r="G36" s="341"/>
      <c r="H36" s="341"/>
      <c r="I36" s="341"/>
      <c r="J36" s="341"/>
      <c r="K36" s="341"/>
      <c r="L36" s="341"/>
      <c r="M36" s="341"/>
      <c r="N36" s="341"/>
      <c r="O36" s="341"/>
      <c r="P36" s="341"/>
      <c r="Q36" s="341"/>
      <c r="R36" s="341"/>
      <c r="S36" s="341"/>
    </row>
    <row r="37" spans="1:19" x14ac:dyDescent="0.2">
      <c r="A37" s="341"/>
      <c r="B37" s="341"/>
      <c r="C37" s="341"/>
      <c r="D37" s="341"/>
      <c r="E37" s="341"/>
      <c r="F37" s="341"/>
      <c r="G37" s="341"/>
      <c r="H37" s="341"/>
      <c r="I37" s="341"/>
      <c r="J37" s="341"/>
      <c r="K37" s="341"/>
      <c r="L37" s="341"/>
      <c r="M37" s="341"/>
      <c r="N37" s="341"/>
      <c r="O37" s="341"/>
      <c r="P37" s="341"/>
      <c r="Q37" s="341"/>
      <c r="R37" s="341"/>
      <c r="S37" s="341"/>
    </row>
    <row r="38" spans="1:19" x14ac:dyDescent="0.2">
      <c r="A38" s="341"/>
      <c r="B38" s="341"/>
      <c r="C38" s="341"/>
      <c r="D38" s="341"/>
      <c r="E38" s="341"/>
      <c r="F38" s="341"/>
      <c r="G38" s="341"/>
      <c r="H38" s="341"/>
      <c r="I38" s="341"/>
      <c r="J38" s="341"/>
      <c r="K38" s="341"/>
      <c r="L38" s="341"/>
      <c r="M38" s="341"/>
      <c r="N38" s="341"/>
      <c r="O38" s="341"/>
      <c r="P38" s="341"/>
      <c r="Q38" s="341"/>
      <c r="R38" s="341"/>
      <c r="S38" s="341"/>
    </row>
    <row r="39" spans="1:19" x14ac:dyDescent="0.2">
      <c r="A39" s="341"/>
      <c r="B39" s="341"/>
      <c r="C39" s="341"/>
      <c r="D39" s="341"/>
      <c r="E39" s="341"/>
      <c r="F39" s="341"/>
      <c r="G39" s="341"/>
      <c r="H39" s="341"/>
      <c r="I39" s="341"/>
      <c r="J39" s="341"/>
      <c r="K39" s="341"/>
      <c r="L39" s="341"/>
      <c r="M39" s="341"/>
      <c r="N39" s="341"/>
      <c r="O39" s="341"/>
      <c r="P39" s="341"/>
      <c r="Q39" s="341"/>
      <c r="R39" s="341"/>
      <c r="S39" s="341"/>
    </row>
    <row r="40" spans="1:19" x14ac:dyDescent="0.2">
      <c r="A40" s="341"/>
      <c r="B40" s="341"/>
      <c r="C40" s="341"/>
      <c r="D40" s="341"/>
      <c r="E40" s="341"/>
      <c r="F40" s="341"/>
      <c r="G40" s="341"/>
      <c r="H40" s="341"/>
      <c r="I40" s="341"/>
      <c r="J40" s="341"/>
      <c r="K40" s="341"/>
      <c r="L40" s="341"/>
      <c r="M40" s="341"/>
      <c r="N40" s="341"/>
      <c r="O40" s="341"/>
      <c r="P40" s="341"/>
      <c r="Q40" s="341"/>
      <c r="R40" s="341"/>
      <c r="S40" s="341"/>
    </row>
    <row r="41" spans="1:19" x14ac:dyDescent="0.2">
      <c r="A41" s="341"/>
      <c r="B41" s="341"/>
      <c r="C41" s="341"/>
      <c r="D41" s="341"/>
      <c r="E41" s="341"/>
      <c r="F41" s="341"/>
      <c r="G41" s="341"/>
      <c r="H41" s="341"/>
      <c r="I41" s="341"/>
      <c r="J41" s="341"/>
      <c r="K41" s="341"/>
      <c r="L41" s="341"/>
      <c r="M41" s="341"/>
      <c r="N41" s="341"/>
      <c r="O41" s="341"/>
      <c r="P41" s="341"/>
      <c r="Q41" s="341"/>
      <c r="R41" s="341"/>
      <c r="S41" s="341"/>
    </row>
    <row r="42" spans="1:19" x14ac:dyDescent="0.2">
      <c r="A42" s="341"/>
      <c r="B42" s="341"/>
      <c r="C42" s="341"/>
      <c r="D42" s="341"/>
      <c r="E42" s="341"/>
      <c r="F42" s="341"/>
      <c r="G42" s="341"/>
      <c r="H42" s="341"/>
      <c r="I42" s="341"/>
      <c r="J42" s="341"/>
      <c r="K42" s="341"/>
      <c r="L42" s="341"/>
      <c r="M42" s="341"/>
      <c r="N42" s="341"/>
      <c r="O42" s="341"/>
      <c r="P42" s="341"/>
      <c r="Q42" s="341"/>
      <c r="R42" s="341"/>
      <c r="S42" s="341"/>
    </row>
    <row r="43" spans="1:19" x14ac:dyDescent="0.2">
      <c r="A43" s="341"/>
      <c r="B43" s="341"/>
      <c r="C43" s="341"/>
      <c r="D43" s="341"/>
      <c r="E43" s="341"/>
      <c r="F43" s="341"/>
      <c r="G43" s="341"/>
      <c r="H43" s="341"/>
      <c r="I43" s="341"/>
      <c r="J43" s="341"/>
      <c r="K43" s="341"/>
      <c r="L43" s="341"/>
      <c r="M43" s="341"/>
      <c r="N43" s="341"/>
      <c r="O43" s="341"/>
      <c r="P43" s="341"/>
      <c r="Q43" s="341"/>
      <c r="R43" s="341"/>
      <c r="S43" s="341"/>
    </row>
  </sheetData>
  <sheetProtection algorithmName="SHA-512" hashValue="o6aIieYEJCkVK0eKO86tsainPva2TLEj4Xox0MCG1x9IbJ6R5HKWcwUl4Q09EFkL9VUiEfh9sKhkJGN+dhk1Ig==" saltValue="MclC/lijdXsQuBKBeKY18Q==" spinCount="100000" sheet="1" objects="1" scenarios="1" formatCells="0" formatRows="0"/>
  <mergeCells count="16">
    <mergeCell ref="F6:J6"/>
    <mergeCell ref="A16:O16"/>
    <mergeCell ref="A24:O24"/>
    <mergeCell ref="A1:O1"/>
    <mergeCell ref="A10:E10"/>
    <mergeCell ref="F10:J10"/>
    <mergeCell ref="A13:O13"/>
    <mergeCell ref="A15:O15"/>
    <mergeCell ref="A14:O14"/>
    <mergeCell ref="D18:F18"/>
    <mergeCell ref="D19:F19"/>
    <mergeCell ref="D20:F20"/>
    <mergeCell ref="D21:F21"/>
    <mergeCell ref="A6:E6"/>
    <mergeCell ref="A11:E11"/>
    <mergeCell ref="F11:J11"/>
  </mergeCells>
  <printOptions horizontalCentered="1" verticalCentered="1"/>
  <pageMargins left="0.23622047244094491" right="0.23622047244094491" top="0.74803149606299213" bottom="0.74803149606299213" header="0.31496062992125984" footer="0.31496062992125984"/>
  <pageSetup paperSize="9" scale="58" orientation="landscape" r:id="rId1"/>
  <headerFooter>
    <oddFooter>&amp;L&amp;A&amp;R&amp;P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5"/>
  <sheetViews>
    <sheetView topLeftCell="A7" zoomScale="80" zoomScaleNormal="80" zoomScaleSheetLayoutView="100" workbookViewId="0">
      <selection activeCell="D10" sqref="D10"/>
    </sheetView>
  </sheetViews>
  <sheetFormatPr defaultColWidth="8.85546875" defaultRowHeight="15" x14ac:dyDescent="0.25"/>
  <cols>
    <col min="1" max="1" width="9.5703125" style="1291" customWidth="1"/>
    <col min="2" max="2" width="76.140625" style="1291" customWidth="1"/>
    <col min="3" max="3" width="18.5703125" style="1291" customWidth="1"/>
    <col min="4" max="4" width="57.42578125" style="1291" customWidth="1"/>
    <col min="5" max="5" width="17.140625" style="1291" customWidth="1"/>
    <col min="6" max="6" width="63.5703125" style="1291" customWidth="1"/>
    <col min="7" max="16384" width="8.85546875" style="1291"/>
  </cols>
  <sheetData>
    <row r="1" spans="1:15" ht="25.5" customHeight="1" x14ac:dyDescent="0.35">
      <c r="A1" s="1930" t="str">
        <f>IF(CoverSheet!J13="","Progress Report","Progress Report with Disbursement Request")</f>
        <v>Progress Report with Disbursement Request</v>
      </c>
      <c r="B1" s="1930"/>
      <c r="C1" s="1930"/>
      <c r="D1" s="1930"/>
      <c r="E1" s="1930"/>
      <c r="F1" s="1930"/>
      <c r="G1" s="1930"/>
      <c r="H1" s="1930"/>
      <c r="I1" s="1930"/>
      <c r="J1" s="1930"/>
      <c r="K1" s="1930"/>
      <c r="L1" s="1930"/>
      <c r="M1" s="1930"/>
      <c r="N1" s="1930"/>
      <c r="O1" s="1930"/>
    </row>
    <row r="3" spans="1:15" ht="39.75" customHeight="1" x14ac:dyDescent="0.25">
      <c r="A3" s="2091" t="s">
        <v>1309</v>
      </c>
      <c r="B3" s="2091"/>
      <c r="C3" s="2091"/>
      <c r="D3" s="2091"/>
      <c r="E3" s="2091"/>
      <c r="F3" s="2091"/>
    </row>
    <row r="4" spans="1:15" ht="39.75" customHeight="1" x14ac:dyDescent="0.25">
      <c r="A4" s="1303"/>
      <c r="B4" s="1302"/>
      <c r="C4" s="2202" t="s">
        <v>323</v>
      </c>
      <c r="D4" s="2202"/>
      <c r="E4" s="2203" t="s">
        <v>986</v>
      </c>
      <c r="F4" s="2204"/>
    </row>
    <row r="5" spans="1:15" ht="42" customHeight="1" x14ac:dyDescent="0.25">
      <c r="A5" s="1301" t="s">
        <v>1002</v>
      </c>
      <c r="B5" s="1300" t="s">
        <v>1308</v>
      </c>
      <c r="C5" s="1299" t="s">
        <v>1307</v>
      </c>
      <c r="D5" s="1299" t="s">
        <v>94</v>
      </c>
      <c r="E5" s="1298" t="s">
        <v>324</v>
      </c>
      <c r="F5" s="1297" t="s">
        <v>94</v>
      </c>
    </row>
    <row r="6" spans="1:15" ht="31.5" customHeight="1" x14ac:dyDescent="0.25">
      <c r="A6" s="1293">
        <v>1</v>
      </c>
      <c r="B6" s="1292" t="s">
        <v>1306</v>
      </c>
      <c r="C6" s="1489"/>
      <c r="D6" s="1490"/>
      <c r="E6" s="1491"/>
      <c r="F6" s="1492"/>
    </row>
    <row r="7" spans="1:15" ht="27" customHeight="1" x14ac:dyDescent="0.25">
      <c r="A7" s="1293">
        <v>2</v>
      </c>
      <c r="B7" s="1292" t="s">
        <v>1305</v>
      </c>
      <c r="C7" s="1491" t="s">
        <v>1406</v>
      </c>
      <c r="D7" s="1492" t="s">
        <v>1417</v>
      </c>
      <c r="E7" s="1491"/>
      <c r="F7" s="1492"/>
    </row>
    <row r="8" spans="1:15" ht="33" customHeight="1" x14ac:dyDescent="0.25">
      <c r="A8" s="1293">
        <v>3</v>
      </c>
      <c r="B8" s="1292" t="s">
        <v>1304</v>
      </c>
      <c r="C8" s="1491" t="s">
        <v>1406</v>
      </c>
      <c r="D8" s="1492"/>
      <c r="E8" s="1491"/>
      <c r="F8" s="1492"/>
    </row>
    <row r="9" spans="1:15" s="1294" customFormat="1" ht="48" customHeight="1" x14ac:dyDescent="0.25">
      <c r="A9" s="1296">
        <v>4</v>
      </c>
      <c r="B9" s="1295" t="s">
        <v>1303</v>
      </c>
      <c r="C9" s="1489"/>
      <c r="D9" s="1490"/>
      <c r="E9" s="1491"/>
      <c r="F9" s="1493"/>
    </row>
    <row r="10" spans="1:15" ht="63" customHeight="1" x14ac:dyDescent="0.25">
      <c r="A10" s="1293">
        <v>5</v>
      </c>
      <c r="B10" s="1292" t="s">
        <v>1302</v>
      </c>
      <c r="C10" s="1494"/>
      <c r="D10" s="1490"/>
      <c r="E10" s="1491"/>
      <c r="F10" s="1492"/>
    </row>
    <row r="11" spans="1:15" ht="37.5" customHeight="1" x14ac:dyDescent="0.25">
      <c r="A11" s="1293">
        <v>6</v>
      </c>
      <c r="B11" s="1292" t="s">
        <v>1301</v>
      </c>
      <c r="C11" s="1491" t="s">
        <v>1406</v>
      </c>
      <c r="D11" s="1492"/>
      <c r="E11" s="1491"/>
      <c r="F11" s="1492"/>
    </row>
    <row r="12" spans="1:15" ht="37.5" customHeight="1" x14ac:dyDescent="0.25">
      <c r="A12" s="1293">
        <v>7</v>
      </c>
      <c r="B12" s="1292" t="s">
        <v>1300</v>
      </c>
      <c r="C12" s="1489"/>
      <c r="D12" s="1490"/>
      <c r="E12" s="1491"/>
      <c r="F12" s="1492"/>
    </row>
    <row r="13" spans="1:15" ht="41.25" customHeight="1" x14ac:dyDescent="0.25">
      <c r="A13" s="1293">
        <v>8</v>
      </c>
      <c r="B13" s="1292" t="s">
        <v>1299</v>
      </c>
      <c r="C13" s="1491"/>
      <c r="D13" s="1492" t="s">
        <v>1403</v>
      </c>
      <c r="E13" s="1491"/>
      <c r="F13" s="1492"/>
    </row>
    <row r="14" spans="1:15" ht="36.75" customHeight="1" x14ac:dyDescent="0.25">
      <c r="A14" s="1293">
        <v>9</v>
      </c>
      <c r="B14" s="1292" t="s">
        <v>1298</v>
      </c>
      <c r="C14" s="1495"/>
      <c r="D14" s="1492"/>
      <c r="E14" s="1491"/>
      <c r="F14" s="1492"/>
    </row>
    <row r="15" spans="1:15" ht="30" customHeight="1" x14ac:dyDescent="0.25">
      <c r="A15" s="1293">
        <v>10</v>
      </c>
      <c r="B15" s="1292" t="s">
        <v>1297</v>
      </c>
      <c r="C15" s="1491" t="s">
        <v>1406</v>
      </c>
      <c r="D15" s="1492"/>
      <c r="E15" s="1491"/>
      <c r="F15" s="1492"/>
    </row>
  </sheetData>
  <sheetProtection algorithmName="SHA-512" hashValue="uPndU6RoSgj691qyaIEsokmQVGRULTZ9nzV2Y6oe6OsJ5I9zvJV6Wz8ASz9yE0Ehl4fQSXqtKSdTDgYvgo2yAA==" saltValue="dmvNSbgvjTFhP1N+uvJz5Q==" spinCount="100000" sheet="1" objects="1" scenarios="1"/>
  <mergeCells count="4">
    <mergeCell ref="A3:F3"/>
    <mergeCell ref="C4:D4"/>
    <mergeCell ref="E4:F4"/>
    <mergeCell ref="A1:O1"/>
  </mergeCells>
  <dataValidations count="1">
    <dataValidation type="list" allowBlank="1" showInputMessage="1" showErrorMessage="1" sqref="E6:E15 C7:C8 C11 C15 C13">
      <formula1>"YES,NO"</formula1>
    </dataValidation>
  </dataValidations>
  <pageMargins left="0.7" right="0.7" top="0.75" bottom="0.75" header="0.3" footer="0.3"/>
  <pageSetup paperSize="9" scale="3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indexed="11"/>
    <pageSetUpPr fitToPage="1"/>
  </sheetPr>
  <dimension ref="A1:T80"/>
  <sheetViews>
    <sheetView showGridLines="0" view="pageBreakPreview" zoomScale="70" zoomScaleNormal="60" zoomScaleSheetLayoutView="70" zoomScalePageLayoutView="80" workbookViewId="0">
      <selection activeCell="C21" sqref="C21"/>
    </sheetView>
  </sheetViews>
  <sheetFormatPr defaultColWidth="9.140625" defaultRowHeight="12.75" x14ac:dyDescent="0.2"/>
  <cols>
    <col min="1" max="1" width="14.85546875" style="22" customWidth="1"/>
    <col min="2" max="2" width="29" style="22" customWidth="1"/>
    <col min="3" max="3" width="6.140625" style="22" customWidth="1"/>
    <col min="4" max="4" width="2.42578125" style="22" customWidth="1"/>
    <col min="5" max="5" width="17.42578125" style="22" customWidth="1"/>
    <col min="6" max="6" width="21.5703125" style="22" bestFit="1" customWidth="1"/>
    <col min="7" max="7" width="16" style="22" bestFit="1" customWidth="1"/>
    <col min="8" max="8" width="19.140625" style="22" customWidth="1"/>
    <col min="9" max="9" width="18" style="22" customWidth="1"/>
    <col min="10" max="10" width="32.85546875" style="22" customWidth="1"/>
    <col min="11" max="11" width="15.85546875" style="22" customWidth="1"/>
    <col min="12" max="12" width="22.5703125" style="22" customWidth="1"/>
    <col min="13" max="13" width="3.42578125" style="22" customWidth="1"/>
    <col min="14" max="14" width="16" style="22" customWidth="1"/>
    <col min="15" max="17" width="16" style="22" hidden="1" customWidth="1"/>
    <col min="18" max="18" width="7" style="22" customWidth="1"/>
    <col min="19" max="19" width="20.85546875" style="22" customWidth="1"/>
    <col min="20" max="20" width="9.85546875" style="22" customWidth="1"/>
    <col min="21" max="16384" width="9.140625" style="21"/>
  </cols>
  <sheetData>
    <row r="1" spans="1:20" ht="25.5" customHeight="1" thickBot="1" x14ac:dyDescent="0.45">
      <c r="A1" s="2215" t="s">
        <v>23</v>
      </c>
      <c r="B1" s="2215"/>
      <c r="C1" s="2215"/>
      <c r="D1" s="2215"/>
      <c r="E1" s="2215"/>
      <c r="F1" s="2215"/>
      <c r="G1" s="2215"/>
      <c r="H1" s="2215"/>
      <c r="I1" s="2215"/>
      <c r="J1" s="2215"/>
      <c r="K1" s="125"/>
      <c r="L1" s="115"/>
      <c r="M1" s="115"/>
      <c r="N1" s="128"/>
      <c r="O1" s="128"/>
      <c r="P1" s="128"/>
      <c r="Q1" s="128"/>
      <c r="R1" s="129"/>
      <c r="S1" s="129"/>
      <c r="T1" s="207"/>
    </row>
    <row r="2" spans="1:20" s="8" customFormat="1" ht="27" hidden="1" customHeight="1" thickBot="1" x14ac:dyDescent="0.3">
      <c r="A2" s="25" t="s">
        <v>38</v>
      </c>
      <c r="B2" s="7"/>
      <c r="C2" s="7"/>
      <c r="D2" s="7"/>
      <c r="E2" s="7"/>
      <c r="F2" s="112"/>
      <c r="G2" s="113"/>
      <c r="H2" s="113"/>
      <c r="I2" s="7"/>
      <c r="J2" s="114"/>
      <c r="K2" s="126"/>
      <c r="L2" s="130"/>
      <c r="M2" s="130"/>
      <c r="N2" s="130"/>
      <c r="O2" s="130"/>
      <c r="P2" s="130"/>
      <c r="Q2" s="130"/>
      <c r="R2" s="130"/>
      <c r="S2" s="130"/>
      <c r="T2" s="208"/>
    </row>
    <row r="3" spans="1:20" s="102" customFormat="1" ht="28.5" hidden="1" customHeight="1" thickBot="1" x14ac:dyDescent="0.25">
      <c r="A3" s="2216" t="s">
        <v>26</v>
      </c>
      <c r="B3" s="2217"/>
      <c r="C3" s="2217"/>
      <c r="D3" s="2217"/>
      <c r="E3" s="2218"/>
      <c r="F3" s="2219" t="e">
        <f>IF('Impact Outcome Indicators_1A'!#REF!="","",'Impact Outcome Indicators_1A'!#REF!)</f>
        <v>#REF!</v>
      </c>
      <c r="G3" s="2220"/>
      <c r="H3" s="2220"/>
      <c r="I3" s="2221"/>
      <c r="J3" s="98"/>
      <c r="K3" s="100"/>
      <c r="L3" s="101"/>
      <c r="M3" s="101"/>
      <c r="N3" s="101"/>
      <c r="O3" s="101"/>
      <c r="P3" s="101"/>
      <c r="Q3" s="101"/>
      <c r="R3" s="101"/>
      <c r="S3" s="101"/>
      <c r="T3" s="209"/>
    </row>
    <row r="4" spans="1:20" s="102" customFormat="1" ht="15" hidden="1" customHeight="1" x14ac:dyDescent="0.2">
      <c r="A4" s="472" t="s">
        <v>128</v>
      </c>
      <c r="B4" s="475"/>
      <c r="C4" s="475"/>
      <c r="D4" s="475"/>
      <c r="E4" s="475"/>
      <c r="F4" s="17" t="s">
        <v>132</v>
      </c>
      <c r="G4" s="471" t="e">
        <f>IF('Impact Outcome Indicators_1A'!#REF!="Select","",'Impact Outcome Indicators_1A'!#REF!)</f>
        <v>#REF!</v>
      </c>
      <c r="H4" s="4" t="s">
        <v>133</v>
      </c>
      <c r="I4" s="15" t="e">
        <f>IF('Impact Outcome Indicators_1A'!#REF!="Select","",'Impact Outcome Indicators_1A'!#REF!)</f>
        <v>#REF!</v>
      </c>
      <c r="J4" s="99"/>
      <c r="K4" s="100"/>
      <c r="L4" s="101"/>
      <c r="M4" s="101"/>
      <c r="N4" s="101"/>
      <c r="O4" s="101"/>
      <c r="P4" s="101"/>
      <c r="Q4" s="101"/>
      <c r="R4" s="101"/>
      <c r="S4" s="101"/>
      <c r="T4" s="209"/>
    </row>
    <row r="5" spans="1:20" s="102" customFormat="1" ht="15" hidden="1" customHeight="1" x14ac:dyDescent="0.2">
      <c r="A5" s="476" t="s">
        <v>129</v>
      </c>
      <c r="B5" s="13"/>
      <c r="C5" s="13"/>
      <c r="D5" s="13"/>
      <c r="E5" s="13"/>
      <c r="F5" s="18" t="s">
        <v>108</v>
      </c>
      <c r="G5" s="473" t="e">
        <f>IF('Impact Outcome Indicators_1A'!#REF!="","",'Impact Outcome Indicators_1A'!#REF!)</f>
        <v>#REF!</v>
      </c>
      <c r="H5" s="4" t="s">
        <v>121</v>
      </c>
      <c r="I5" s="474" t="e">
        <f>IF('Impact Outcome Indicators_1A'!#REF!="","",'Impact Outcome Indicators_1A'!#REF!)</f>
        <v>#REF!</v>
      </c>
      <c r="J5" s="99"/>
      <c r="K5" s="100"/>
      <c r="L5" s="101"/>
      <c r="M5" s="101"/>
      <c r="N5" s="101"/>
      <c r="O5" s="101"/>
      <c r="P5" s="101"/>
      <c r="Q5" s="101"/>
      <c r="R5" s="101"/>
      <c r="S5" s="101"/>
      <c r="T5" s="209"/>
    </row>
    <row r="6" spans="1:20" s="102" customFormat="1" ht="15" hidden="1" customHeight="1" thickBot="1" x14ac:dyDescent="0.25">
      <c r="A6" s="19" t="s">
        <v>130</v>
      </c>
      <c r="B6" s="92"/>
      <c r="C6" s="92"/>
      <c r="D6" s="92"/>
      <c r="E6" s="14"/>
      <c r="F6" s="2222" t="e">
        <f>IF('Impact Outcome Indicators_1A'!#REF!="Select","",'Impact Outcome Indicators_1A'!#REF!)</f>
        <v>#REF!</v>
      </c>
      <c r="G6" s="2223"/>
      <c r="H6" s="2223"/>
      <c r="I6" s="2224"/>
      <c r="J6" s="99"/>
      <c r="K6" s="100"/>
      <c r="L6" s="101"/>
      <c r="M6" s="101"/>
      <c r="N6" s="101"/>
      <c r="O6" s="101"/>
      <c r="P6" s="101"/>
      <c r="Q6" s="101"/>
      <c r="R6" s="101"/>
      <c r="S6" s="101"/>
      <c r="T6" s="209"/>
    </row>
    <row r="7" spans="1:20" s="23" customFormat="1" ht="15" hidden="1" customHeight="1" thickBot="1" x14ac:dyDescent="0.25">
      <c r="A7" s="244" t="s">
        <v>107</v>
      </c>
      <c r="B7" s="245"/>
      <c r="C7" s="246"/>
      <c r="D7" s="2225" t="e">
        <f>IF('Impact Outcome Indicators_1A'!#REF!=""," ",'Impact Outcome Indicators_1A'!#REF!)</f>
        <v>#REF!</v>
      </c>
      <c r="E7" s="2226"/>
      <c r="F7" s="2226"/>
      <c r="G7" s="2226"/>
      <c r="H7" s="2226"/>
      <c r="I7" s="2227"/>
      <c r="J7" s="3"/>
      <c r="K7" s="3"/>
      <c r="L7" s="3"/>
    </row>
    <row r="8" spans="1:20" ht="8.25" customHeight="1" x14ac:dyDescent="0.2">
      <c r="A8" s="122"/>
      <c r="B8" s="123"/>
      <c r="C8" s="123"/>
      <c r="D8" s="247"/>
      <c r="E8" s="247"/>
      <c r="F8" s="248"/>
      <c r="G8" s="247"/>
      <c r="H8" s="6"/>
      <c r="I8" s="249"/>
      <c r="J8" s="118"/>
      <c r="K8" s="127"/>
      <c r="L8" s="116"/>
      <c r="M8" s="116"/>
      <c r="N8" s="118"/>
      <c r="O8" s="118"/>
      <c r="P8" s="118"/>
      <c r="Q8" s="118"/>
      <c r="R8" s="129"/>
      <c r="S8" s="101"/>
      <c r="T8" s="207"/>
    </row>
    <row r="9" spans="1:20" ht="33.75" customHeight="1" x14ac:dyDescent="0.3">
      <c r="A9" s="20" t="s">
        <v>255</v>
      </c>
      <c r="B9" s="124"/>
      <c r="C9" s="124"/>
      <c r="D9" s="124"/>
      <c r="E9" s="124"/>
      <c r="F9" s="91"/>
      <c r="G9" s="121"/>
      <c r="H9" s="120"/>
      <c r="I9" s="119"/>
      <c r="J9" s="117"/>
      <c r="K9" s="5"/>
      <c r="L9" s="119"/>
      <c r="M9" s="129"/>
      <c r="N9" s="129"/>
      <c r="O9" s="129"/>
      <c r="P9" s="129"/>
      <c r="Q9" s="129"/>
      <c r="R9" s="129"/>
      <c r="S9" s="129"/>
      <c r="T9" s="207"/>
    </row>
    <row r="10" spans="1:20" s="206" customFormat="1" ht="6.75" customHeight="1" thickBot="1" x14ac:dyDescent="0.25">
      <c r="A10" s="94"/>
      <c r="B10" s="106"/>
      <c r="C10" s="106"/>
      <c r="D10" s="106"/>
      <c r="E10" s="106"/>
      <c r="F10" s="103"/>
      <c r="G10" s="104"/>
      <c r="H10" s="104"/>
      <c r="I10" s="104"/>
      <c r="J10" s="104"/>
      <c r="K10" s="106"/>
      <c r="L10" s="106"/>
      <c r="M10" s="222"/>
      <c r="N10" s="222"/>
      <c r="O10" s="222"/>
      <c r="P10" s="222"/>
      <c r="Q10" s="222"/>
      <c r="R10" s="222"/>
      <c r="S10" s="222"/>
      <c r="T10" s="223"/>
    </row>
    <row r="11" spans="1:20" s="206" customFormat="1" ht="20.25" customHeight="1" thickBot="1" x14ac:dyDescent="0.3">
      <c r="A11" s="2228" t="s">
        <v>117</v>
      </c>
      <c r="B11" s="2229"/>
      <c r="C11" s="2229"/>
      <c r="D11" s="2229"/>
      <c r="E11" s="2229"/>
      <c r="F11" s="2229"/>
      <c r="G11" s="2229"/>
      <c r="H11" s="2229"/>
      <c r="I11" s="2229"/>
      <c r="J11" s="2229"/>
      <c r="K11" s="2229"/>
      <c r="L11" s="2229"/>
      <c r="M11" s="2229"/>
      <c r="N11" s="2229"/>
      <c r="O11" s="2229"/>
      <c r="P11" s="2229"/>
      <c r="Q11" s="2229"/>
      <c r="R11" s="2229"/>
      <c r="S11" s="2230"/>
      <c r="T11" s="224"/>
    </row>
    <row r="12" spans="1:20" s="206" customFormat="1" ht="4.5" customHeight="1" x14ac:dyDescent="0.25">
      <c r="A12" s="2231"/>
      <c r="B12" s="2231"/>
      <c r="C12" s="2231"/>
      <c r="D12" s="2231"/>
      <c r="E12" s="2231"/>
      <c r="F12" s="2231"/>
      <c r="G12" s="2231"/>
      <c r="H12" s="2231"/>
      <c r="I12" s="2232"/>
      <c r="J12" s="2231"/>
      <c r="K12" s="2231"/>
      <c r="L12" s="2231"/>
      <c r="M12" s="2231"/>
      <c r="N12" s="2231"/>
      <c r="O12" s="2231"/>
      <c r="P12" s="2231"/>
      <c r="Q12" s="2231"/>
      <c r="R12" s="2231"/>
      <c r="S12" s="2231"/>
      <c r="T12" s="223"/>
    </row>
    <row r="13" spans="1:20" s="206" customFormat="1" ht="4.5" customHeight="1" x14ac:dyDescent="0.25">
      <c r="A13" s="220"/>
      <c r="B13" s="10"/>
      <c r="C13" s="10"/>
      <c r="D13" s="10"/>
      <c r="E13" s="220"/>
      <c r="F13" s="10"/>
      <c r="G13" s="220"/>
      <c r="H13" s="220"/>
      <c r="I13" s="10"/>
      <c r="J13" s="220"/>
      <c r="K13" s="220"/>
      <c r="L13" s="220"/>
      <c r="M13" s="220"/>
      <c r="N13" s="220"/>
      <c r="O13" s="10"/>
      <c r="P13" s="10"/>
      <c r="Q13" s="10"/>
      <c r="R13" s="10"/>
      <c r="S13" s="220"/>
      <c r="T13" s="223"/>
    </row>
    <row r="14" spans="1:20" s="206" customFormat="1" ht="15" customHeight="1" x14ac:dyDescent="0.25">
      <c r="A14" s="109" t="s">
        <v>122</v>
      </c>
      <c r="B14" s="10"/>
      <c r="C14" s="10"/>
      <c r="D14" s="10"/>
      <c r="E14" s="131"/>
      <c r="F14" s="10"/>
      <c r="G14" s="477"/>
      <c r="H14" s="153"/>
      <c r="I14" s="10"/>
      <c r="J14" s="477"/>
      <c r="K14" s="477"/>
      <c r="L14" s="133"/>
      <c r="M14" s="477"/>
      <c r="N14" s="184"/>
      <c r="O14" s="10"/>
      <c r="P14" s="10"/>
      <c r="Q14" s="10"/>
      <c r="R14" s="10"/>
      <c r="S14" s="477"/>
      <c r="T14" s="223"/>
    </row>
    <row r="15" spans="1:20" s="206" customFormat="1" ht="17.25" customHeight="1" x14ac:dyDescent="0.25">
      <c r="A15" s="110" t="s">
        <v>3</v>
      </c>
      <c r="B15" s="132"/>
      <c r="C15" s="11"/>
      <c r="D15" s="11"/>
      <c r="E15" s="11"/>
      <c r="F15" s="139"/>
      <c r="G15" s="108"/>
      <c r="H15" s="11"/>
      <c r="I15" s="108"/>
      <c r="J15" s="132"/>
      <c r="K15" s="108"/>
      <c r="L15" s="108"/>
      <c r="M15" s="11"/>
      <c r="N15" s="108"/>
      <c r="O15" s="139"/>
      <c r="P15" s="139"/>
      <c r="Q15" s="139"/>
      <c r="R15" s="139"/>
      <c r="S15" s="140"/>
      <c r="T15" s="223"/>
    </row>
    <row r="16" spans="1:20" s="211" customFormat="1" ht="19.5" customHeight="1" x14ac:dyDescent="0.2">
      <c r="A16" s="111" t="s">
        <v>256</v>
      </c>
      <c r="B16" s="145"/>
      <c r="C16" s="93"/>
      <c r="D16" s="93"/>
      <c r="E16" s="152">
        <f>IF(CoverSheet!J14="","",CoverSheet!J14)</f>
        <v>43101</v>
      </c>
      <c r="F16" s="138"/>
      <c r="G16" s="111" t="s">
        <v>118</v>
      </c>
      <c r="H16" s="152">
        <f>IF(CoverSheet!L14="","",CoverSheet!L14)</f>
        <v>43190</v>
      </c>
      <c r="I16" s="111"/>
      <c r="J16" s="135" t="s">
        <v>17</v>
      </c>
      <c r="K16" s="167"/>
      <c r="L16" s="168" t="s">
        <v>127</v>
      </c>
      <c r="M16" s="169"/>
      <c r="N16" s="162"/>
      <c r="O16" s="479"/>
      <c r="P16" s="479"/>
      <c r="Q16" s="479"/>
      <c r="R16" s="170"/>
      <c r="S16" s="178"/>
      <c r="T16" s="225"/>
    </row>
    <row r="17" spans="1:20" s="211" customFormat="1" ht="24.75" customHeight="1" x14ac:dyDescent="0.2">
      <c r="A17" s="111" t="s">
        <v>271</v>
      </c>
      <c r="B17" s="145"/>
      <c r="C17" s="93"/>
      <c r="D17" s="93"/>
      <c r="E17" s="96"/>
      <c r="F17" s="138"/>
      <c r="G17" s="142"/>
      <c r="H17" s="96"/>
      <c r="I17" s="111"/>
      <c r="J17" s="136"/>
      <c r="K17" s="172"/>
      <c r="L17" s="168"/>
      <c r="M17" s="173"/>
      <c r="N17" s="174"/>
      <c r="O17" s="242"/>
      <c r="P17" s="242"/>
      <c r="Q17" s="242"/>
      <c r="R17" s="170"/>
      <c r="T17" s="221"/>
    </row>
    <row r="18" spans="1:20" s="211" customFormat="1" ht="22.5" customHeight="1" x14ac:dyDescent="0.2">
      <c r="A18" s="105" t="s">
        <v>268</v>
      </c>
      <c r="B18" s="145"/>
      <c r="C18" s="93"/>
      <c r="D18" s="93"/>
      <c r="E18" s="152">
        <f>IF(H16="","",H16+1)</f>
        <v>43191</v>
      </c>
      <c r="F18" s="138"/>
      <c r="G18" s="111" t="s">
        <v>118</v>
      </c>
      <c r="H18" s="152">
        <f>IF(E18="","",DATE(YEAR(E18),MONTH(E18)+3,DAY(E18)-1))</f>
        <v>43281</v>
      </c>
      <c r="I18" s="111"/>
      <c r="J18" s="135" t="s">
        <v>17</v>
      </c>
      <c r="K18" s="175"/>
      <c r="L18" s="168" t="s">
        <v>127</v>
      </c>
      <c r="M18" s="176"/>
      <c r="N18" s="175"/>
      <c r="O18" s="480"/>
      <c r="P18" s="480"/>
      <c r="Q18" s="480"/>
      <c r="R18" s="177"/>
      <c r="T18" s="210"/>
    </row>
    <row r="19" spans="1:20" s="238" customFormat="1" ht="16.5" customHeight="1" x14ac:dyDescent="0.25">
      <c r="A19" s="231"/>
      <c r="B19" s="232"/>
      <c r="C19" s="232"/>
      <c r="D19" s="232"/>
      <c r="E19" s="233"/>
      <c r="F19" s="232"/>
      <c r="G19" s="232"/>
      <c r="H19" s="233"/>
      <c r="I19" s="232"/>
      <c r="J19" s="232"/>
      <c r="K19" s="234"/>
      <c r="L19" s="234"/>
      <c r="M19" s="235"/>
      <c r="N19" s="234"/>
      <c r="O19" s="234"/>
      <c r="P19" s="234"/>
      <c r="Q19" s="234"/>
      <c r="R19" s="236"/>
      <c r="S19" s="212" t="s">
        <v>78</v>
      </c>
    </row>
    <row r="20" spans="1:20" s="238" customFormat="1" ht="25.5" customHeight="1" x14ac:dyDescent="0.25">
      <c r="A20" s="111" t="s">
        <v>274</v>
      </c>
      <c r="B20" s="232"/>
      <c r="D20" s="232"/>
      <c r="E20" s="233"/>
      <c r="F20" s="232"/>
      <c r="G20" s="232"/>
      <c r="H20" s="233"/>
      <c r="I20" s="232"/>
      <c r="J20" s="232"/>
      <c r="K20" s="234"/>
      <c r="L20" s="234"/>
      <c r="M20" s="235"/>
      <c r="N20" s="234"/>
      <c r="O20" s="234"/>
      <c r="P20" s="234"/>
      <c r="Q20" s="234"/>
      <c r="R20" s="236"/>
      <c r="S20" s="163">
        <f>N16+N18+N22</f>
        <v>0</v>
      </c>
    </row>
    <row r="21" spans="1:20" s="238" customFormat="1" ht="25.5" customHeight="1" x14ac:dyDescent="0.25">
      <c r="A21" s="105" t="s">
        <v>270</v>
      </c>
      <c r="B21" s="232"/>
      <c r="C21" s="241" t="s">
        <v>267</v>
      </c>
      <c r="D21" s="232"/>
      <c r="E21" s="233"/>
      <c r="F21" s="232"/>
      <c r="G21" s="232"/>
      <c r="H21" s="233"/>
      <c r="I21" s="232"/>
      <c r="J21" s="232"/>
      <c r="K21" s="234"/>
      <c r="L21" s="234"/>
      <c r="M21" s="235"/>
      <c r="N21" s="234"/>
      <c r="O21" s="234"/>
      <c r="P21" s="234"/>
      <c r="Q21" s="234"/>
      <c r="R21" s="236"/>
      <c r="S21" s="237"/>
    </row>
    <row r="22" spans="1:20" s="238" customFormat="1" ht="20.25" customHeight="1" x14ac:dyDescent="0.25">
      <c r="A22" s="231" t="s">
        <v>269</v>
      </c>
      <c r="B22" s="232"/>
      <c r="D22" s="232"/>
      <c r="E22" s="152">
        <f>IF(H18="","",H18+1)</f>
        <v>43282</v>
      </c>
      <c r="F22" s="232"/>
      <c r="G22" s="111" t="s">
        <v>118</v>
      </c>
      <c r="H22" s="152" t="str">
        <f>IF(C21="","",IF(C21="1M",DATE(YEAR(E22),MONTH(E22)+1,DAY(E22)-1),IF(C21="2M",DATE(YEAR(E22),MONTH(E22)+2,DAY(E22)-1),IF(C21="3M",DATE(YEAR(E22),MONTH(E22)+3,DAY(E22)-1),""))))</f>
        <v/>
      </c>
      <c r="I22" s="232"/>
      <c r="J22" s="232" t="s">
        <v>17</v>
      </c>
      <c r="K22" s="239"/>
      <c r="L22" s="234" t="s">
        <v>127</v>
      </c>
      <c r="M22" s="235"/>
      <c r="N22" s="239"/>
      <c r="O22" s="234"/>
      <c r="P22" s="234"/>
      <c r="Q22" s="234"/>
      <c r="R22" s="236"/>
      <c r="S22" s="237"/>
    </row>
    <row r="23" spans="1:20" s="238" customFormat="1" ht="14.25" customHeight="1" x14ac:dyDescent="0.25">
      <c r="A23" s="231"/>
      <c r="B23" s="232"/>
      <c r="D23" s="232"/>
      <c r="E23" s="233"/>
      <c r="F23" s="232"/>
      <c r="G23" s="232"/>
      <c r="H23" s="233"/>
      <c r="I23" s="232"/>
      <c r="J23" s="232"/>
      <c r="K23" s="234"/>
      <c r="L23" s="234"/>
      <c r="M23" s="235"/>
      <c r="N23" s="234"/>
      <c r="O23" s="234"/>
      <c r="P23" s="234"/>
      <c r="Q23" s="234"/>
      <c r="R23" s="236"/>
      <c r="S23" s="237"/>
    </row>
    <row r="24" spans="1:20" s="211" customFormat="1" ht="40.5" customHeight="1" x14ac:dyDescent="0.25">
      <c r="A24" s="2233" t="s">
        <v>281</v>
      </c>
      <c r="B24" s="2233"/>
      <c r="C24" s="2233"/>
      <c r="D24" s="2233"/>
      <c r="E24" s="2233"/>
      <c r="F24" s="2233"/>
      <c r="G24" s="2233"/>
      <c r="H24" s="2233"/>
      <c r="I24" s="2233"/>
      <c r="J24" s="2233"/>
      <c r="K24" s="2233"/>
      <c r="L24" s="2233"/>
      <c r="M24" s="2233"/>
      <c r="N24" s="2233"/>
      <c r="O24" s="2233"/>
      <c r="P24" s="2233"/>
      <c r="Q24" s="2233"/>
      <c r="R24" s="2233"/>
      <c r="S24" s="2233"/>
      <c r="T24" s="2234"/>
    </row>
    <row r="25" spans="1:20" s="211" customFormat="1" ht="33" customHeight="1" x14ac:dyDescent="0.25">
      <c r="A25" s="2233" t="s">
        <v>272</v>
      </c>
      <c r="B25" s="2233"/>
      <c r="C25" s="2233"/>
      <c r="D25" s="2233"/>
      <c r="E25" s="2233"/>
      <c r="F25" s="2233"/>
      <c r="G25" s="2233"/>
      <c r="H25" s="2233"/>
      <c r="I25" s="2233"/>
      <c r="J25" s="2233"/>
      <c r="K25" s="2233"/>
      <c r="L25" s="2233"/>
      <c r="M25" s="2233"/>
      <c r="N25" s="2233"/>
      <c r="O25" s="2233"/>
      <c r="P25" s="2233"/>
      <c r="Q25" s="2233"/>
      <c r="R25" s="2233"/>
      <c r="S25" s="2233"/>
      <c r="T25" s="2233"/>
    </row>
    <row r="26" spans="1:20" s="211" customFormat="1" ht="13.5" customHeight="1" thickBot="1" x14ac:dyDescent="0.25">
      <c r="A26" s="93"/>
      <c r="B26" s="93"/>
      <c r="C26" s="93"/>
      <c r="D26" s="93"/>
      <c r="E26" s="93"/>
      <c r="F26" s="93"/>
      <c r="G26" s="97"/>
      <c r="H26" s="97"/>
      <c r="I26" s="97"/>
      <c r="J26" s="93"/>
      <c r="K26" s="93"/>
      <c r="L26" s="93"/>
      <c r="M26" s="93"/>
      <c r="N26" s="204"/>
      <c r="O26" s="204"/>
      <c r="P26" s="204"/>
      <c r="Q26" s="204"/>
      <c r="R26" s="93"/>
      <c r="S26" s="204"/>
    </row>
    <row r="27" spans="1:20" ht="102" customHeight="1" x14ac:dyDescent="0.2">
      <c r="A27" s="2235" t="s">
        <v>279</v>
      </c>
      <c r="B27" s="2235"/>
      <c r="C27" s="2235"/>
      <c r="D27" s="2235"/>
      <c r="E27" s="2235"/>
      <c r="F27" s="2235"/>
      <c r="G27" s="2235"/>
      <c r="H27" s="2235"/>
      <c r="I27" s="2237"/>
      <c r="J27" s="2238"/>
      <c r="K27" s="2238"/>
      <c r="L27" s="2238"/>
      <c r="M27" s="2238"/>
      <c r="N27" s="2238"/>
      <c r="O27" s="2238"/>
      <c r="P27" s="2238"/>
      <c r="Q27" s="2238"/>
      <c r="R27" s="2238"/>
      <c r="S27" s="2239"/>
      <c r="T27" s="21"/>
    </row>
    <row r="28" spans="1:20" ht="102" customHeight="1" thickBot="1" x14ac:dyDescent="0.25">
      <c r="A28" s="2236"/>
      <c r="B28" s="2236"/>
      <c r="C28" s="2236"/>
      <c r="D28" s="2236"/>
      <c r="E28" s="2236"/>
      <c r="F28" s="2236"/>
      <c r="G28" s="2236"/>
      <c r="H28" s="2236"/>
      <c r="I28" s="2240"/>
      <c r="J28" s="2241"/>
      <c r="K28" s="2241"/>
      <c r="L28" s="2241"/>
      <c r="M28" s="2241"/>
      <c r="N28" s="2241"/>
      <c r="O28" s="2241"/>
      <c r="P28" s="2241"/>
      <c r="Q28" s="2241"/>
      <c r="R28" s="2241"/>
      <c r="S28" s="2242"/>
      <c r="T28" s="21"/>
    </row>
    <row r="29" spans="1:20" s="211" customFormat="1" ht="6.75" customHeight="1" x14ac:dyDescent="0.2">
      <c r="A29" s="158"/>
      <c r="B29" s="159"/>
      <c r="C29" s="159"/>
      <c r="D29" s="159"/>
      <c r="E29" s="160"/>
      <c r="F29" s="160"/>
      <c r="G29" s="161"/>
      <c r="H29" s="161"/>
      <c r="I29" s="190"/>
      <c r="J29" s="191"/>
      <c r="K29" s="93"/>
      <c r="L29" s="191"/>
      <c r="M29" s="154"/>
      <c r="N29" s="192"/>
      <c r="O29" s="192"/>
      <c r="P29" s="192"/>
      <c r="Q29" s="192"/>
      <c r="R29" s="154"/>
      <c r="S29" s="193"/>
      <c r="T29" s="225"/>
    </row>
    <row r="30" spans="1:20" s="211" customFormat="1" ht="6.75" customHeight="1" x14ac:dyDescent="0.2">
      <c r="A30" s="194"/>
      <c r="B30" s="195"/>
      <c r="C30" s="195"/>
      <c r="D30" s="195"/>
      <c r="E30" s="196"/>
      <c r="F30" s="196"/>
      <c r="G30" s="197"/>
      <c r="H30" s="197"/>
      <c r="I30" s="198"/>
      <c r="J30" s="199"/>
      <c r="K30" s="195"/>
      <c r="L30" s="199"/>
      <c r="M30" s="195"/>
      <c r="N30" s="200"/>
      <c r="O30" s="200"/>
      <c r="P30" s="200"/>
      <c r="Q30" s="200"/>
      <c r="R30" s="199"/>
      <c r="S30" s="201"/>
      <c r="T30" s="225"/>
    </row>
    <row r="31" spans="1:20" s="211" customFormat="1" ht="26.25" customHeight="1" x14ac:dyDescent="0.2">
      <c r="A31" s="2213" t="s">
        <v>116</v>
      </c>
      <c r="B31" s="154" t="s">
        <v>266</v>
      </c>
      <c r="C31" s="154"/>
      <c r="D31" s="154"/>
      <c r="E31" s="154"/>
      <c r="F31" s="154"/>
      <c r="G31" s="154"/>
      <c r="H31" s="154"/>
      <c r="I31" s="154"/>
      <c r="J31" s="154"/>
      <c r="K31" s="154"/>
      <c r="L31" s="154"/>
      <c r="M31" s="179"/>
      <c r="N31" s="164" t="e">
        <f>+#REF!</f>
        <v>#REF!</v>
      </c>
      <c r="O31" s="243"/>
      <c r="P31" s="243"/>
      <c r="Q31" s="243"/>
      <c r="R31" s="180"/>
      <c r="S31" s="181"/>
      <c r="T31" s="225"/>
    </row>
    <row r="32" spans="1:20" s="211" customFormat="1" ht="26.25" customHeight="1" x14ac:dyDescent="0.2">
      <c r="A32" s="2214"/>
      <c r="B32" s="187"/>
      <c r="C32" s="187"/>
      <c r="D32" s="187"/>
      <c r="E32" s="111"/>
      <c r="F32" s="111"/>
      <c r="G32" s="111"/>
      <c r="H32" s="111"/>
      <c r="I32" s="111"/>
      <c r="J32" s="111"/>
      <c r="K32" s="111"/>
      <c r="L32" s="111"/>
      <c r="M32" s="93"/>
      <c r="N32" s="213"/>
      <c r="O32" s="219"/>
      <c r="P32" s="219"/>
      <c r="Q32" s="219"/>
      <c r="R32" s="171"/>
      <c r="S32" s="178"/>
      <c r="T32" s="225"/>
    </row>
    <row r="33" spans="1:20" s="211" customFormat="1" ht="26.25" customHeight="1" x14ac:dyDescent="0.2">
      <c r="A33" s="2214"/>
      <c r="B33" s="111" t="s">
        <v>257</v>
      </c>
      <c r="C33" s="144"/>
      <c r="D33" s="144"/>
      <c r="E33" s="157"/>
      <c r="F33" s="111"/>
      <c r="G33" s="111"/>
      <c r="H33" s="111"/>
      <c r="I33" s="155"/>
      <c r="J33" s="155"/>
      <c r="K33" s="155"/>
      <c r="L33" s="111"/>
      <c r="M33" s="137"/>
      <c r="N33" s="165"/>
      <c r="O33" s="234"/>
      <c r="P33" s="234"/>
      <c r="Q33" s="234"/>
      <c r="R33" s="171"/>
      <c r="S33" s="178"/>
      <c r="T33" s="225"/>
    </row>
    <row r="34" spans="1:20" s="211" customFormat="1" ht="26.25" customHeight="1" x14ac:dyDescent="0.25">
      <c r="A34" s="156"/>
      <c r="B34" s="250" t="s">
        <v>258</v>
      </c>
      <c r="C34" s="232"/>
      <c r="D34" s="232"/>
      <c r="E34" s="232"/>
      <c r="F34" s="251"/>
      <c r="G34" s="250"/>
      <c r="H34" s="2205"/>
      <c r="I34" s="2206"/>
      <c r="J34" s="2206"/>
      <c r="K34" s="2206"/>
      <c r="L34" s="2206"/>
      <c r="M34" s="2206"/>
      <c r="N34" s="165"/>
      <c r="O34" s="234"/>
      <c r="P34" s="234"/>
      <c r="Q34" s="234"/>
      <c r="R34" s="182"/>
      <c r="S34" s="163" t="e">
        <f>+N31+N33+N34</f>
        <v>#REF!</v>
      </c>
      <c r="T34" s="228"/>
    </row>
    <row r="35" spans="1:20" s="211" customFormat="1" ht="21" customHeight="1" x14ac:dyDescent="0.2">
      <c r="A35" s="202"/>
      <c r="B35" s="134"/>
      <c r="C35" s="195"/>
      <c r="D35" s="195"/>
      <c r="E35" s="195"/>
      <c r="F35" s="203"/>
      <c r="G35" s="203"/>
      <c r="H35" s="134"/>
      <c r="I35" s="195"/>
      <c r="J35" s="134"/>
      <c r="K35" s="195"/>
      <c r="L35" s="134"/>
      <c r="M35" s="134"/>
      <c r="N35" s="263"/>
      <c r="O35" s="264"/>
      <c r="P35" s="264"/>
      <c r="Q35" s="264"/>
      <c r="R35" s="264"/>
      <c r="S35" s="265"/>
    </row>
    <row r="36" spans="1:20" s="211" customFormat="1" ht="26.25" customHeight="1" thickBot="1" x14ac:dyDescent="0.3">
      <c r="A36" s="93" t="s">
        <v>259</v>
      </c>
      <c r="B36" s="93"/>
      <c r="C36" s="93"/>
      <c r="D36" s="93"/>
      <c r="E36" s="93"/>
      <c r="F36" s="93"/>
      <c r="G36" s="93"/>
      <c r="H36" s="93"/>
      <c r="I36" s="93"/>
      <c r="J36" s="93"/>
      <c r="K36" s="93"/>
      <c r="L36" s="154"/>
      <c r="M36" s="154"/>
      <c r="N36" s="180"/>
      <c r="O36" s="183"/>
      <c r="P36" s="183"/>
      <c r="Q36" s="183"/>
      <c r="R36" s="183"/>
      <c r="S36" s="166">
        <f>IF(S20=0,0,IF(S20-S34&lt;0,0,S20-S34))</f>
        <v>0</v>
      </c>
      <c r="T36" s="262"/>
    </row>
    <row r="37" spans="1:20" s="211" customFormat="1" ht="9.75" customHeight="1" thickTop="1" x14ac:dyDescent="0.2">
      <c r="A37" s="141"/>
      <c r="B37" s="141"/>
      <c r="C37" s="141"/>
      <c r="D37" s="141"/>
      <c r="E37" s="141"/>
      <c r="F37" s="141"/>
      <c r="G37" s="141"/>
      <c r="H37" s="141"/>
      <c r="I37" s="151"/>
      <c r="J37" s="141"/>
      <c r="K37" s="141"/>
      <c r="L37" s="141"/>
      <c r="M37" s="141"/>
      <c r="N37" s="141"/>
      <c r="O37" s="136"/>
      <c r="P37" s="136"/>
      <c r="Q37" s="136"/>
      <c r="R37" s="136"/>
      <c r="S37" s="95"/>
      <c r="T37" s="225"/>
    </row>
    <row r="38" spans="1:20" s="211" customFormat="1" ht="26.25" customHeight="1" x14ac:dyDescent="0.2">
      <c r="A38" s="147" t="s">
        <v>260</v>
      </c>
      <c r="B38" s="141"/>
      <c r="C38" s="141"/>
      <c r="D38" s="141"/>
      <c r="E38" s="141"/>
      <c r="F38" s="141"/>
      <c r="G38" s="141"/>
      <c r="H38" s="150"/>
      <c r="I38" s="481" t="s">
        <v>120</v>
      </c>
      <c r="J38" s="146"/>
      <c r="K38" s="141"/>
      <c r="L38" s="141"/>
      <c r="M38" s="141"/>
      <c r="N38" s="141"/>
      <c r="O38" s="136"/>
      <c r="P38" s="136"/>
      <c r="Q38" s="136"/>
      <c r="R38" s="136"/>
      <c r="S38" s="136"/>
      <c r="T38" s="225"/>
    </row>
    <row r="39" spans="1:20" s="211" customFormat="1" ht="11.25" customHeight="1" x14ac:dyDescent="0.2">
      <c r="A39" s="147"/>
      <c r="B39" s="141"/>
      <c r="C39" s="141"/>
      <c r="D39" s="141"/>
      <c r="E39" s="141"/>
      <c r="F39" s="141"/>
      <c r="G39" s="141"/>
      <c r="H39" s="141"/>
      <c r="I39" s="16"/>
      <c r="J39" s="142"/>
      <c r="K39" s="141"/>
      <c r="L39" s="141"/>
      <c r="M39" s="141"/>
      <c r="N39" s="142"/>
      <c r="O39" s="143"/>
      <c r="P39" s="143"/>
      <c r="Q39" s="143"/>
      <c r="R39" s="136"/>
      <c r="S39" s="136"/>
      <c r="T39" s="225"/>
    </row>
    <row r="40" spans="1:20" s="211" customFormat="1" ht="26.25" customHeight="1" thickBot="1" x14ac:dyDescent="0.3">
      <c r="A40" s="188" t="s">
        <v>261</v>
      </c>
      <c r="B40" s="141"/>
      <c r="C40" s="141"/>
      <c r="D40" s="141"/>
      <c r="E40" s="141"/>
      <c r="F40" s="148"/>
      <c r="G40" s="186"/>
      <c r="H40" s="149"/>
      <c r="I40" s="253" t="s">
        <v>278</v>
      </c>
      <c r="J40" s="254"/>
      <c r="K40" s="254"/>
      <c r="L40" s="240"/>
      <c r="M40" s="255"/>
      <c r="N40" s="256"/>
      <c r="O40" s="256"/>
      <c r="P40" s="256"/>
      <c r="Q40" s="256"/>
      <c r="R40" s="256"/>
      <c r="S40" s="255"/>
      <c r="T40" s="225"/>
    </row>
    <row r="41" spans="1:20" s="211" customFormat="1" ht="36" customHeight="1" thickBot="1" x14ac:dyDescent="0.25">
      <c r="A41" s="187"/>
      <c r="B41" s="252" t="s">
        <v>95</v>
      </c>
      <c r="C41" s="252"/>
      <c r="D41" s="252"/>
      <c r="E41" s="240"/>
      <c r="F41" s="214"/>
      <c r="G41" s="215"/>
      <c r="H41" s="216"/>
      <c r="I41" s="2207"/>
      <c r="J41" s="2208"/>
      <c r="K41" s="2208"/>
      <c r="L41" s="2209"/>
      <c r="M41" s="143"/>
      <c r="N41" s="142"/>
      <c r="O41" s="143"/>
      <c r="P41" s="143"/>
      <c r="Q41" s="143"/>
      <c r="R41" s="143"/>
      <c r="S41" s="143"/>
      <c r="T41" s="225"/>
    </row>
    <row r="42" spans="1:20" s="211" customFormat="1" ht="9.75" customHeight="1" thickBot="1" x14ac:dyDescent="0.25">
      <c r="A42" s="187"/>
      <c r="B42" s="218"/>
      <c r="C42" s="218"/>
      <c r="D42" s="218"/>
      <c r="E42" s="111"/>
      <c r="F42" s="138"/>
      <c r="G42" s="217"/>
      <c r="H42" s="95"/>
      <c r="I42" s="205"/>
      <c r="J42" s="205"/>
      <c r="K42" s="205"/>
      <c r="L42" s="205"/>
      <c r="M42" s="142"/>
      <c r="N42" s="142"/>
      <c r="O42" s="143"/>
      <c r="P42" s="143"/>
      <c r="Q42" s="143"/>
      <c r="R42" s="143"/>
      <c r="S42" s="143"/>
      <c r="T42" s="225"/>
    </row>
    <row r="43" spans="1:20" s="211" customFormat="1" ht="36" customHeight="1" thickBot="1" x14ac:dyDescent="0.25">
      <c r="A43" s="107"/>
      <c r="B43" s="252" t="s">
        <v>96</v>
      </c>
      <c r="C43" s="252"/>
      <c r="D43" s="252"/>
      <c r="E43" s="240"/>
      <c r="F43" s="214"/>
      <c r="G43" s="215"/>
      <c r="H43" s="216"/>
      <c r="I43" s="2207"/>
      <c r="J43" s="2208"/>
      <c r="K43" s="2208"/>
      <c r="L43" s="2209"/>
      <c r="M43" s="143"/>
      <c r="N43" s="142"/>
      <c r="O43" s="143"/>
      <c r="P43" s="143"/>
      <c r="Q43" s="143"/>
      <c r="R43" s="143"/>
      <c r="S43" s="143"/>
      <c r="T43" s="225"/>
    </row>
    <row r="44" spans="1:20" s="211" customFormat="1" ht="9.75" customHeight="1" thickBot="1" x14ac:dyDescent="0.25">
      <c r="A44" s="107"/>
      <c r="B44" s="218"/>
      <c r="C44" s="218"/>
      <c r="D44" s="218"/>
      <c r="E44" s="111"/>
      <c r="F44" s="111"/>
      <c r="G44" s="93"/>
      <c r="H44" s="138"/>
      <c r="I44" s="205"/>
      <c r="J44" s="205"/>
      <c r="K44" s="205"/>
      <c r="L44" s="205"/>
      <c r="M44" s="142"/>
      <c r="N44" s="142"/>
      <c r="O44" s="143"/>
      <c r="P44" s="143"/>
      <c r="Q44" s="143"/>
      <c r="R44" s="143"/>
      <c r="S44" s="143"/>
      <c r="T44" s="225"/>
    </row>
    <row r="45" spans="1:20" s="211" customFormat="1" ht="35.25" customHeight="1" thickBot="1" x14ac:dyDescent="0.25">
      <c r="A45" s="107"/>
      <c r="B45" s="2210" t="s">
        <v>22</v>
      </c>
      <c r="C45" s="2211"/>
      <c r="D45" s="2211"/>
      <c r="E45" s="2212"/>
      <c r="F45" s="258"/>
      <c r="G45" s="215"/>
      <c r="H45" s="259"/>
      <c r="I45" s="2207"/>
      <c r="J45" s="2208"/>
      <c r="K45" s="2208"/>
      <c r="L45" s="2209"/>
      <c r="M45" s="227"/>
      <c r="N45" s="226"/>
      <c r="O45" s="227"/>
      <c r="P45" s="227"/>
      <c r="Q45" s="227"/>
      <c r="R45" s="227"/>
      <c r="S45" s="227"/>
      <c r="T45" s="228"/>
    </row>
    <row r="46" spans="1:20" s="211" customFormat="1" ht="6" customHeight="1" x14ac:dyDescent="0.2">
      <c r="A46" s="257"/>
      <c r="B46" s="260"/>
      <c r="C46" s="260"/>
      <c r="D46" s="260"/>
      <c r="E46" s="93"/>
      <c r="F46" s="189"/>
      <c r="G46" s="189"/>
      <c r="H46" s="189"/>
      <c r="I46" s="261"/>
      <c r="J46" s="261"/>
      <c r="K46" s="261"/>
      <c r="L46" s="261"/>
      <c r="M46" s="261"/>
      <c r="N46" s="261"/>
      <c r="O46" s="261"/>
      <c r="P46" s="261"/>
      <c r="Q46" s="261"/>
      <c r="R46" s="261"/>
      <c r="S46" s="261"/>
    </row>
    <row r="47" spans="1:20" ht="14.25" x14ac:dyDescent="0.2">
      <c r="A47" s="229"/>
      <c r="B47" s="185"/>
      <c r="C47" s="185"/>
      <c r="D47" s="185"/>
      <c r="E47" s="185"/>
      <c r="F47" s="229"/>
      <c r="G47" s="229"/>
      <c r="H47" s="229"/>
      <c r="I47" s="1"/>
      <c r="J47" s="1"/>
      <c r="K47" s="1"/>
      <c r="L47" s="1"/>
      <c r="M47" s="1"/>
      <c r="N47" s="1"/>
      <c r="O47" s="1"/>
      <c r="P47" s="1"/>
      <c r="Q47" s="1"/>
      <c r="R47" s="1"/>
      <c r="S47" s="1"/>
      <c r="T47" s="21"/>
    </row>
    <row r="48" spans="1:20" ht="14.25" x14ac:dyDescent="0.2">
      <c r="A48" s="230"/>
      <c r="B48" s="24"/>
      <c r="C48" s="24"/>
      <c r="D48" s="24"/>
      <c r="E48" s="24"/>
      <c r="F48" s="230"/>
      <c r="G48" s="230"/>
      <c r="H48" s="230"/>
      <c r="I48" s="21"/>
      <c r="J48" s="21"/>
      <c r="K48" s="21"/>
      <c r="L48" s="21"/>
      <c r="M48" s="21"/>
      <c r="N48" s="21"/>
      <c r="O48" s="21"/>
      <c r="P48" s="21"/>
      <c r="Q48" s="21"/>
      <c r="R48" s="21"/>
      <c r="S48" s="21"/>
      <c r="T48" s="21"/>
    </row>
    <row r="49" spans="1:20" ht="14.25" x14ac:dyDescent="0.2">
      <c r="A49" s="230"/>
      <c r="B49" s="24"/>
      <c r="C49" s="24"/>
      <c r="D49" s="24"/>
      <c r="E49" s="24"/>
      <c r="F49" s="230"/>
      <c r="G49" s="230"/>
      <c r="H49" s="230"/>
      <c r="I49" s="21"/>
      <c r="J49" s="21"/>
      <c r="K49" s="21"/>
      <c r="L49" s="21"/>
      <c r="M49" s="21"/>
      <c r="N49" s="21"/>
      <c r="O49" s="21"/>
      <c r="P49" s="21"/>
      <c r="Q49" s="21"/>
      <c r="R49" s="21"/>
      <c r="S49" s="21"/>
      <c r="T49" s="21"/>
    </row>
    <row r="50" spans="1:20" ht="14.25" x14ac:dyDescent="0.2">
      <c r="A50" s="230"/>
      <c r="B50" s="24"/>
      <c r="C50" s="24"/>
      <c r="D50" s="24"/>
      <c r="E50" s="24"/>
      <c r="F50" s="230"/>
      <c r="G50" s="230"/>
      <c r="H50" s="230"/>
      <c r="I50" s="21"/>
      <c r="J50" s="21"/>
      <c r="K50" s="21"/>
      <c r="L50" s="21"/>
      <c r="M50" s="21"/>
      <c r="N50" s="21"/>
      <c r="O50" s="21"/>
      <c r="P50" s="21"/>
      <c r="Q50" s="21"/>
      <c r="R50" s="21"/>
      <c r="S50" s="21"/>
      <c r="T50" s="21"/>
    </row>
    <row r="51" spans="1:20" ht="14.25" x14ac:dyDescent="0.2">
      <c r="A51" s="230"/>
      <c r="B51" s="24"/>
      <c r="C51" s="24"/>
      <c r="D51" s="24"/>
      <c r="E51" s="24"/>
      <c r="F51" s="230"/>
      <c r="G51" s="230"/>
      <c r="H51" s="230"/>
      <c r="I51" s="21"/>
      <c r="J51" s="21"/>
      <c r="K51" s="21"/>
      <c r="L51" s="21"/>
      <c r="M51" s="21"/>
      <c r="N51" s="21"/>
      <c r="O51" s="21"/>
      <c r="P51" s="21"/>
      <c r="Q51" s="21"/>
      <c r="R51" s="21"/>
      <c r="S51" s="21"/>
      <c r="T51" s="21"/>
    </row>
    <row r="52" spans="1:20" x14ac:dyDescent="0.2">
      <c r="A52" s="230"/>
      <c r="B52" s="230"/>
      <c r="C52" s="230"/>
      <c r="D52" s="230"/>
      <c r="E52" s="230"/>
      <c r="F52" s="230"/>
      <c r="G52" s="230"/>
      <c r="H52" s="230"/>
      <c r="I52" s="21"/>
      <c r="J52" s="21"/>
      <c r="K52" s="21"/>
      <c r="L52" s="21"/>
      <c r="M52" s="21"/>
      <c r="N52" s="21"/>
      <c r="O52" s="21"/>
      <c r="P52" s="21"/>
      <c r="Q52" s="21"/>
      <c r="R52" s="21"/>
      <c r="S52" s="21"/>
      <c r="T52" s="21"/>
    </row>
    <row r="53" spans="1:20" x14ac:dyDescent="0.2">
      <c r="A53" s="230"/>
      <c r="B53" s="230"/>
      <c r="C53" s="230"/>
      <c r="D53" s="230"/>
      <c r="E53" s="230"/>
      <c r="F53" s="230"/>
      <c r="G53" s="230"/>
      <c r="H53" s="230"/>
      <c r="I53" s="21"/>
      <c r="J53" s="21"/>
      <c r="K53" s="21"/>
      <c r="L53" s="21"/>
      <c r="M53" s="21"/>
      <c r="N53" s="21"/>
      <c r="O53" s="21"/>
      <c r="P53" s="21"/>
      <c r="Q53" s="21"/>
      <c r="R53" s="21"/>
      <c r="S53" s="21"/>
      <c r="T53" s="21"/>
    </row>
    <row r="54" spans="1:20" x14ac:dyDescent="0.2">
      <c r="A54" s="230"/>
      <c r="B54" s="230"/>
      <c r="C54" s="230"/>
      <c r="D54" s="230"/>
      <c r="E54" s="230"/>
      <c r="F54" s="230"/>
      <c r="G54" s="230"/>
      <c r="H54" s="230"/>
      <c r="I54" s="21"/>
      <c r="J54" s="21"/>
      <c r="K54" s="21"/>
      <c r="L54" s="21"/>
      <c r="M54" s="21"/>
      <c r="N54" s="21"/>
      <c r="O54" s="21"/>
      <c r="P54" s="21"/>
      <c r="Q54" s="21"/>
      <c r="R54" s="21"/>
      <c r="S54" s="21"/>
      <c r="T54" s="21"/>
    </row>
    <row r="55" spans="1:20" x14ac:dyDescent="0.2">
      <c r="A55" s="21"/>
      <c r="B55" s="21"/>
      <c r="C55" s="21"/>
      <c r="D55" s="21"/>
      <c r="E55" s="21"/>
      <c r="F55" s="21"/>
      <c r="G55" s="21"/>
      <c r="H55" s="21"/>
      <c r="I55" s="21"/>
      <c r="J55" s="21"/>
      <c r="K55" s="21"/>
      <c r="L55" s="21"/>
      <c r="M55" s="21"/>
      <c r="N55" s="21"/>
      <c r="O55" s="21"/>
      <c r="P55" s="21"/>
      <c r="Q55" s="21"/>
      <c r="R55" s="21"/>
      <c r="S55" s="21"/>
      <c r="T55" s="21"/>
    </row>
    <row r="56" spans="1:20" x14ac:dyDescent="0.2">
      <c r="A56" s="21"/>
      <c r="B56" s="21"/>
      <c r="C56" s="21"/>
      <c r="D56" s="21"/>
      <c r="E56" s="21"/>
      <c r="F56" s="21"/>
      <c r="G56" s="21"/>
      <c r="H56" s="21"/>
      <c r="I56" s="21"/>
      <c r="J56" s="21"/>
      <c r="K56" s="21"/>
      <c r="L56" s="21"/>
      <c r="M56" s="21"/>
      <c r="N56" s="21"/>
      <c r="O56" s="21"/>
      <c r="P56" s="21"/>
      <c r="Q56" s="21"/>
      <c r="R56" s="21"/>
      <c r="S56" s="21"/>
      <c r="T56" s="21"/>
    </row>
    <row r="57" spans="1:20" x14ac:dyDescent="0.2">
      <c r="A57" s="21"/>
      <c r="B57" s="21"/>
      <c r="C57" s="21"/>
      <c r="D57" s="21"/>
      <c r="E57" s="21"/>
      <c r="F57" s="21"/>
      <c r="G57" s="21"/>
      <c r="H57" s="21"/>
      <c r="I57" s="21"/>
      <c r="J57" s="21"/>
      <c r="K57" s="21"/>
      <c r="L57" s="21"/>
      <c r="M57" s="21"/>
      <c r="N57" s="21"/>
      <c r="O57" s="21"/>
      <c r="P57" s="21"/>
      <c r="Q57" s="21"/>
      <c r="R57" s="21"/>
      <c r="S57" s="21"/>
      <c r="T57" s="21"/>
    </row>
    <row r="58" spans="1:20" x14ac:dyDescent="0.2">
      <c r="A58" s="21"/>
      <c r="B58" s="21"/>
      <c r="C58" s="21"/>
      <c r="D58" s="21"/>
      <c r="E58" s="21"/>
      <c r="F58" s="21"/>
      <c r="G58" s="21"/>
      <c r="H58" s="21"/>
      <c r="I58" s="21"/>
      <c r="J58" s="21"/>
      <c r="K58" s="21"/>
      <c r="L58" s="21"/>
      <c r="M58" s="21"/>
      <c r="N58" s="21"/>
      <c r="O58" s="21"/>
      <c r="P58" s="21"/>
      <c r="Q58" s="21"/>
      <c r="R58" s="21"/>
      <c r="S58" s="21"/>
      <c r="T58" s="21"/>
    </row>
    <row r="59" spans="1:20" x14ac:dyDescent="0.2">
      <c r="A59" s="21"/>
      <c r="B59" s="21"/>
      <c r="C59" s="21"/>
      <c r="D59" s="21"/>
      <c r="E59" s="21"/>
      <c r="F59" s="21"/>
      <c r="G59" s="21"/>
      <c r="H59" s="21"/>
      <c r="I59" s="21"/>
      <c r="J59" s="21"/>
      <c r="K59" s="21"/>
      <c r="L59" s="21"/>
      <c r="M59" s="21"/>
      <c r="N59" s="21"/>
      <c r="O59" s="21"/>
      <c r="P59" s="21"/>
      <c r="Q59" s="21"/>
      <c r="R59" s="21"/>
      <c r="S59" s="21"/>
      <c r="T59" s="21"/>
    </row>
    <row r="60" spans="1:20" x14ac:dyDescent="0.2">
      <c r="A60" s="21"/>
      <c r="B60" s="21"/>
      <c r="C60" s="21"/>
      <c r="D60" s="21"/>
      <c r="E60" s="21"/>
      <c r="F60" s="21"/>
      <c r="G60" s="21"/>
      <c r="H60" s="21"/>
      <c r="I60" s="21"/>
      <c r="J60" s="21"/>
      <c r="K60" s="21"/>
      <c r="L60" s="21"/>
      <c r="M60" s="21"/>
      <c r="N60" s="21"/>
      <c r="O60" s="21"/>
      <c r="P60" s="21"/>
      <c r="Q60" s="21"/>
      <c r="R60" s="21"/>
      <c r="S60" s="21"/>
      <c r="T60" s="21"/>
    </row>
    <row r="61" spans="1:20" x14ac:dyDescent="0.2">
      <c r="A61" s="21"/>
      <c r="B61" s="21"/>
      <c r="C61" s="21"/>
      <c r="D61" s="21"/>
      <c r="E61" s="21"/>
      <c r="F61" s="21"/>
      <c r="G61" s="21"/>
      <c r="H61" s="21"/>
      <c r="I61" s="21"/>
      <c r="J61" s="21"/>
      <c r="K61" s="21"/>
      <c r="L61" s="21"/>
      <c r="M61" s="21"/>
      <c r="N61" s="21"/>
      <c r="O61" s="21"/>
      <c r="P61" s="21"/>
      <c r="Q61" s="21"/>
      <c r="R61" s="21"/>
      <c r="S61" s="21"/>
      <c r="T61" s="21"/>
    </row>
    <row r="62" spans="1:20" x14ac:dyDescent="0.2">
      <c r="A62" s="21"/>
      <c r="B62" s="21"/>
      <c r="C62" s="21"/>
      <c r="D62" s="21"/>
      <c r="E62" s="21"/>
      <c r="F62" s="21"/>
      <c r="G62" s="21"/>
      <c r="H62" s="21"/>
      <c r="I62" s="21"/>
      <c r="J62" s="21"/>
      <c r="K62" s="21"/>
      <c r="L62" s="21"/>
      <c r="M62" s="21"/>
      <c r="N62" s="21"/>
      <c r="O62" s="21"/>
      <c r="P62" s="21"/>
      <c r="Q62" s="21"/>
      <c r="R62" s="21"/>
      <c r="S62" s="21"/>
      <c r="T62" s="21"/>
    </row>
    <row r="63" spans="1:20" x14ac:dyDescent="0.2">
      <c r="A63" s="21"/>
      <c r="B63" s="21"/>
      <c r="C63" s="21"/>
      <c r="D63" s="21"/>
      <c r="E63" s="21"/>
      <c r="F63" s="21"/>
      <c r="G63" s="21"/>
      <c r="H63" s="21"/>
      <c r="I63" s="21"/>
      <c r="J63" s="21"/>
      <c r="K63" s="21"/>
      <c r="L63" s="21"/>
      <c r="M63" s="21"/>
      <c r="N63" s="21"/>
      <c r="O63" s="21"/>
      <c r="P63" s="21"/>
      <c r="Q63" s="21"/>
      <c r="R63" s="21"/>
      <c r="S63" s="21"/>
      <c r="T63" s="21"/>
    </row>
    <row r="64" spans="1:20" x14ac:dyDescent="0.2">
      <c r="A64" s="21"/>
      <c r="B64" s="21"/>
      <c r="C64" s="21"/>
      <c r="D64" s="21"/>
      <c r="E64" s="21"/>
      <c r="F64" s="21"/>
      <c r="G64" s="21"/>
      <c r="H64" s="21"/>
      <c r="I64" s="21"/>
      <c r="J64" s="21"/>
      <c r="K64" s="21"/>
      <c r="L64" s="21"/>
      <c r="M64" s="21"/>
      <c r="N64" s="21"/>
      <c r="O64" s="21"/>
      <c r="P64" s="21"/>
      <c r="Q64" s="21"/>
      <c r="R64" s="21"/>
      <c r="S64" s="21"/>
      <c r="T64" s="21"/>
    </row>
    <row r="65" spans="1:20" x14ac:dyDescent="0.2">
      <c r="A65" s="21"/>
      <c r="B65" s="21"/>
      <c r="C65" s="21"/>
      <c r="D65" s="21"/>
      <c r="E65" s="21"/>
      <c r="F65" s="21"/>
      <c r="G65" s="21"/>
      <c r="H65" s="21"/>
      <c r="I65" s="21"/>
      <c r="J65" s="21"/>
      <c r="K65" s="21"/>
      <c r="L65" s="21"/>
      <c r="M65" s="21"/>
      <c r="N65" s="21"/>
      <c r="O65" s="21"/>
      <c r="P65" s="21"/>
      <c r="Q65" s="21"/>
      <c r="R65" s="21"/>
      <c r="S65" s="21"/>
      <c r="T65" s="21"/>
    </row>
    <row r="66" spans="1:20" x14ac:dyDescent="0.2">
      <c r="A66" s="21"/>
      <c r="B66" s="21"/>
      <c r="C66" s="21"/>
      <c r="D66" s="21"/>
      <c r="E66" s="21"/>
      <c r="F66" s="21"/>
      <c r="G66" s="21"/>
      <c r="H66" s="21"/>
      <c r="I66" s="21"/>
      <c r="J66" s="21"/>
      <c r="K66" s="21"/>
      <c r="L66" s="21"/>
      <c r="M66" s="21"/>
      <c r="N66" s="21"/>
      <c r="O66" s="21"/>
      <c r="P66" s="21"/>
      <c r="Q66" s="21"/>
      <c r="R66" s="21"/>
      <c r="S66" s="21"/>
      <c r="T66" s="21"/>
    </row>
    <row r="67" spans="1:20" x14ac:dyDescent="0.2">
      <c r="A67" s="21"/>
      <c r="B67" s="21"/>
      <c r="C67" s="21"/>
      <c r="D67" s="21"/>
      <c r="E67" s="21"/>
      <c r="F67" s="21"/>
      <c r="G67" s="21"/>
      <c r="H67" s="21"/>
      <c r="I67" s="21"/>
      <c r="J67" s="21"/>
      <c r="K67" s="21"/>
      <c r="L67" s="21"/>
      <c r="M67" s="21"/>
      <c r="N67" s="21"/>
      <c r="O67" s="21"/>
      <c r="P67" s="21"/>
      <c r="Q67" s="21"/>
      <c r="R67" s="21"/>
      <c r="S67" s="21"/>
      <c r="T67" s="21"/>
    </row>
    <row r="68" spans="1:20" x14ac:dyDescent="0.2">
      <c r="A68" s="21"/>
      <c r="B68" s="21"/>
      <c r="C68" s="21"/>
      <c r="D68" s="21"/>
      <c r="E68" s="21"/>
      <c r="F68" s="21"/>
      <c r="G68" s="21"/>
      <c r="H68" s="21"/>
      <c r="I68" s="21"/>
      <c r="J68" s="21"/>
      <c r="K68" s="21"/>
      <c r="L68" s="21"/>
      <c r="M68" s="21"/>
      <c r="N68" s="21"/>
      <c r="O68" s="21"/>
      <c r="P68" s="21"/>
      <c r="Q68" s="21"/>
      <c r="R68" s="21"/>
      <c r="S68" s="21"/>
      <c r="T68" s="21"/>
    </row>
    <row r="69" spans="1:20" x14ac:dyDescent="0.2">
      <c r="A69" s="21"/>
      <c r="B69" s="21"/>
      <c r="C69" s="21"/>
      <c r="D69" s="21"/>
      <c r="E69" s="21"/>
      <c r="F69" s="21"/>
      <c r="G69" s="21"/>
      <c r="H69" s="21"/>
      <c r="I69" s="21"/>
      <c r="J69" s="21"/>
      <c r="K69" s="21"/>
      <c r="L69" s="21"/>
      <c r="M69" s="21"/>
      <c r="N69" s="21"/>
      <c r="O69" s="21"/>
      <c r="P69" s="21"/>
      <c r="Q69" s="21"/>
      <c r="R69" s="21"/>
      <c r="S69" s="21"/>
      <c r="T69" s="21"/>
    </row>
    <row r="70" spans="1:20" x14ac:dyDescent="0.2">
      <c r="A70" s="21"/>
      <c r="B70" s="21"/>
      <c r="C70" s="21"/>
      <c r="D70" s="21"/>
      <c r="E70" s="21"/>
      <c r="F70" s="21"/>
      <c r="G70" s="21"/>
      <c r="H70" s="21"/>
      <c r="I70" s="21"/>
      <c r="J70" s="21"/>
      <c r="K70" s="21"/>
      <c r="L70" s="21"/>
      <c r="M70" s="21"/>
      <c r="N70" s="21"/>
      <c r="O70" s="21"/>
      <c r="P70" s="21"/>
      <c r="Q70" s="21"/>
      <c r="R70" s="21"/>
      <c r="S70" s="21"/>
      <c r="T70" s="21"/>
    </row>
    <row r="71" spans="1:20" x14ac:dyDescent="0.2">
      <c r="A71" s="21"/>
      <c r="B71" s="21"/>
      <c r="C71" s="21"/>
      <c r="D71" s="21"/>
      <c r="E71" s="21"/>
      <c r="F71" s="21"/>
      <c r="G71" s="21"/>
      <c r="H71" s="21"/>
      <c r="I71" s="21"/>
      <c r="J71" s="21"/>
      <c r="K71" s="21"/>
      <c r="L71" s="21"/>
      <c r="M71" s="21"/>
      <c r="N71" s="21"/>
      <c r="O71" s="21"/>
      <c r="P71" s="21"/>
      <c r="Q71" s="21"/>
      <c r="R71" s="21"/>
      <c r="S71" s="21"/>
      <c r="T71" s="21"/>
    </row>
    <row r="72" spans="1:20" x14ac:dyDescent="0.2">
      <c r="A72" s="21"/>
      <c r="B72" s="21"/>
      <c r="C72" s="21"/>
      <c r="D72" s="21"/>
      <c r="E72" s="21"/>
      <c r="F72" s="21"/>
      <c r="G72" s="21"/>
      <c r="H72" s="21"/>
      <c r="I72" s="21"/>
      <c r="J72" s="21"/>
      <c r="K72" s="21"/>
      <c r="L72" s="21"/>
      <c r="M72" s="21"/>
      <c r="N72" s="21"/>
      <c r="O72" s="21"/>
      <c r="P72" s="21"/>
      <c r="Q72" s="21"/>
      <c r="R72" s="21"/>
      <c r="S72" s="21"/>
      <c r="T72" s="21"/>
    </row>
    <row r="73" spans="1:20" x14ac:dyDescent="0.2">
      <c r="A73" s="21"/>
      <c r="B73" s="21"/>
      <c r="C73" s="21"/>
      <c r="D73" s="21"/>
      <c r="E73" s="21"/>
      <c r="F73" s="21"/>
      <c r="G73" s="21"/>
      <c r="H73" s="21"/>
      <c r="I73" s="21"/>
      <c r="J73" s="21"/>
      <c r="K73" s="21"/>
      <c r="L73" s="21"/>
      <c r="M73" s="21"/>
      <c r="N73" s="21"/>
      <c r="O73" s="21"/>
      <c r="P73" s="21"/>
      <c r="Q73" s="21"/>
      <c r="R73" s="21"/>
      <c r="S73" s="21"/>
      <c r="T73" s="21"/>
    </row>
    <row r="74" spans="1:20" x14ac:dyDescent="0.2">
      <c r="A74" s="21"/>
      <c r="B74" s="21"/>
      <c r="C74" s="21"/>
      <c r="D74" s="21"/>
      <c r="E74" s="21"/>
      <c r="F74" s="21"/>
      <c r="G74" s="21"/>
      <c r="H74" s="21"/>
      <c r="I74" s="21"/>
      <c r="J74" s="21"/>
      <c r="K74" s="21"/>
      <c r="L74" s="21"/>
      <c r="M74" s="21"/>
      <c r="N74" s="21"/>
      <c r="O74" s="21"/>
      <c r="P74" s="21"/>
      <c r="Q74" s="21"/>
      <c r="R74" s="21"/>
      <c r="S74" s="21"/>
      <c r="T74" s="21"/>
    </row>
    <row r="75" spans="1:20" x14ac:dyDescent="0.2">
      <c r="A75" s="21"/>
      <c r="B75" s="21"/>
      <c r="C75" s="21"/>
      <c r="D75" s="21"/>
      <c r="E75" s="21"/>
      <c r="F75" s="21"/>
      <c r="G75" s="21"/>
      <c r="H75" s="21"/>
      <c r="I75" s="21"/>
      <c r="J75" s="21"/>
      <c r="K75" s="21"/>
      <c r="L75" s="21"/>
      <c r="M75" s="21"/>
      <c r="N75" s="21"/>
      <c r="O75" s="21"/>
      <c r="P75" s="21"/>
      <c r="Q75" s="21"/>
      <c r="R75" s="21"/>
      <c r="S75" s="21"/>
      <c r="T75" s="21"/>
    </row>
    <row r="76" spans="1:20" x14ac:dyDescent="0.2">
      <c r="A76" s="21"/>
      <c r="B76" s="21"/>
      <c r="C76" s="21"/>
      <c r="D76" s="21"/>
      <c r="E76" s="21"/>
      <c r="F76" s="21"/>
      <c r="G76" s="21"/>
      <c r="H76" s="21"/>
      <c r="I76" s="21"/>
      <c r="J76" s="21"/>
      <c r="K76" s="21"/>
      <c r="L76" s="21"/>
      <c r="M76" s="21"/>
      <c r="N76" s="21"/>
      <c r="O76" s="21"/>
      <c r="P76" s="21"/>
      <c r="Q76" s="21"/>
      <c r="R76" s="21"/>
      <c r="S76" s="21"/>
      <c r="T76" s="21"/>
    </row>
    <row r="77" spans="1:20" x14ac:dyDescent="0.2">
      <c r="A77" s="21"/>
      <c r="B77" s="21"/>
      <c r="C77" s="21"/>
      <c r="D77" s="21"/>
      <c r="E77" s="21"/>
      <c r="F77" s="21"/>
      <c r="G77" s="21"/>
      <c r="H77" s="21"/>
      <c r="I77" s="21"/>
      <c r="J77" s="21"/>
      <c r="K77" s="21"/>
      <c r="L77" s="21"/>
      <c r="M77" s="21"/>
      <c r="N77" s="21"/>
      <c r="O77" s="21"/>
      <c r="P77" s="21"/>
      <c r="Q77" s="21"/>
      <c r="R77" s="21"/>
      <c r="S77" s="21"/>
      <c r="T77" s="21"/>
    </row>
    <row r="78" spans="1:20" x14ac:dyDescent="0.2">
      <c r="A78" s="21"/>
      <c r="B78" s="21"/>
      <c r="C78" s="21"/>
      <c r="D78" s="21"/>
      <c r="E78" s="21"/>
      <c r="F78" s="21"/>
      <c r="G78" s="21"/>
      <c r="H78" s="21"/>
      <c r="I78" s="21"/>
      <c r="J78" s="21"/>
      <c r="K78" s="21"/>
      <c r="L78" s="21"/>
      <c r="M78" s="21"/>
      <c r="N78" s="21"/>
      <c r="O78" s="21"/>
      <c r="P78" s="21"/>
      <c r="Q78" s="21"/>
      <c r="R78" s="21"/>
      <c r="S78" s="21"/>
      <c r="T78" s="21"/>
    </row>
    <row r="79" spans="1:20" x14ac:dyDescent="0.2">
      <c r="A79" s="21"/>
      <c r="B79" s="21"/>
      <c r="C79" s="21"/>
      <c r="D79" s="21"/>
      <c r="E79" s="21"/>
      <c r="F79" s="21"/>
      <c r="G79" s="21"/>
      <c r="H79" s="21"/>
      <c r="I79" s="21"/>
      <c r="J79" s="21"/>
      <c r="K79" s="21"/>
      <c r="L79" s="21"/>
      <c r="M79" s="21"/>
      <c r="N79" s="21"/>
      <c r="O79" s="21"/>
      <c r="P79" s="21"/>
      <c r="Q79" s="21"/>
      <c r="R79" s="21"/>
      <c r="S79" s="21"/>
      <c r="T79" s="21"/>
    </row>
    <row r="80" spans="1:20" x14ac:dyDescent="0.2">
      <c r="A80" s="21"/>
      <c r="B80" s="21"/>
      <c r="C80" s="21"/>
      <c r="D80" s="21"/>
      <c r="E80" s="21"/>
      <c r="F80" s="21"/>
      <c r="G80" s="21"/>
      <c r="H80" s="21"/>
      <c r="I80" s="21"/>
      <c r="J80" s="21"/>
      <c r="K80" s="21"/>
      <c r="L80" s="21"/>
      <c r="M80" s="21"/>
      <c r="N80" s="21"/>
      <c r="O80" s="21"/>
      <c r="P80" s="21"/>
      <c r="Q80" s="21"/>
      <c r="R80" s="21"/>
      <c r="S80" s="21"/>
      <c r="T80" s="21"/>
    </row>
  </sheetData>
  <sheetProtection sheet="1" objects="1" scenarios="1" formatCells="0" formatColumns="0" formatRows="0"/>
  <mergeCells count="17">
    <mergeCell ref="A31:A33"/>
    <mergeCell ref="A1:J1"/>
    <mergeCell ref="A3:E3"/>
    <mergeCell ref="F3:I3"/>
    <mergeCell ref="F6:I6"/>
    <mergeCell ref="D7:I7"/>
    <mergeCell ref="A11:S11"/>
    <mergeCell ref="A12:S12"/>
    <mergeCell ref="A24:T24"/>
    <mergeCell ref="A25:T25"/>
    <mergeCell ref="A27:H28"/>
    <mergeCell ref="I27:S28"/>
    <mergeCell ref="H34:M34"/>
    <mergeCell ref="I41:L41"/>
    <mergeCell ref="I43:L43"/>
    <mergeCell ref="B45:E45"/>
    <mergeCell ref="I45:L45"/>
  </mergeCells>
  <conditionalFormatting sqref="E18">
    <cfRule type="cellIs" dxfId="5" priority="6" stopIfTrue="1" operator="equal">
      <formula>$S$5</formula>
    </cfRule>
  </conditionalFormatting>
  <conditionalFormatting sqref="H18">
    <cfRule type="cellIs" dxfId="4" priority="5" stopIfTrue="1" operator="equal">
      <formula>$S$5</formula>
    </cfRule>
  </conditionalFormatting>
  <conditionalFormatting sqref="E22">
    <cfRule type="cellIs" dxfId="3" priority="4" stopIfTrue="1" operator="equal">
      <formula>$S$5</formula>
    </cfRule>
  </conditionalFormatting>
  <conditionalFormatting sqref="H22">
    <cfRule type="cellIs" dxfId="2" priority="3" stopIfTrue="1" operator="equal">
      <formula>$S$5</formula>
    </cfRule>
  </conditionalFormatting>
  <conditionalFormatting sqref="E16">
    <cfRule type="cellIs" dxfId="1" priority="2" stopIfTrue="1" operator="equal">
      <formula>$S$5</formula>
    </cfRule>
  </conditionalFormatting>
  <conditionalFormatting sqref="H16">
    <cfRule type="cellIs" dxfId="0" priority="1" stopIfTrue="1" operator="equal">
      <formula>$S$5</formula>
    </cfRule>
  </conditionalFormatting>
  <dataValidations count="3">
    <dataValidation type="list" allowBlank="1" showInputMessage="1" showErrorMessage="1" sqref="C21">
      <formula1>"Select ,1M, 2M, 3M"</formula1>
    </dataValidation>
    <dataValidation type="list" allowBlank="1" showInputMessage="1" showErrorMessage="1" sqref="E2:I2">
      <formula1>"Select,USD,EUR"</formula1>
    </dataValidation>
    <dataValidation type="list" allowBlank="1" showInputMessage="1" showErrorMessage="1" sqref="I38:I39">
      <formula1>"Select,Yes,No"</formula1>
    </dataValidation>
  </dataValidations>
  <printOptions horizontalCentered="1"/>
  <pageMargins left="0.74803149606299213" right="0.74803149606299213" top="0.59055118110236227" bottom="0.59055118110236227" header="0.51181102362204722" footer="0.51181102362204722"/>
  <pageSetup paperSize="9" scale="48" fitToHeight="0" orientation="landscape" cellComments="asDisplayed" r:id="rId1"/>
  <headerFooter alignWithMargins="0">
    <oddFooter>&amp;L&amp;9&amp;F&amp;C&amp;A&amp;R&amp;9Page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B2:F24"/>
  <sheetViews>
    <sheetView zoomScale="40" zoomScaleNormal="40" workbookViewId="0">
      <selection sqref="A1:XFD1048576"/>
    </sheetView>
  </sheetViews>
  <sheetFormatPr defaultColWidth="152.140625" defaultRowHeight="12.75" x14ac:dyDescent="0.2"/>
  <cols>
    <col min="1" max="1" width="8.5703125" customWidth="1"/>
  </cols>
  <sheetData>
    <row r="2" spans="2:6" x14ac:dyDescent="0.2">
      <c r="B2" t="s">
        <v>827</v>
      </c>
      <c r="C2" t="s">
        <v>826</v>
      </c>
      <c r="D2" t="s">
        <v>386</v>
      </c>
      <c r="E2" t="s">
        <v>321</v>
      </c>
      <c r="F2" t="s">
        <v>498</v>
      </c>
    </row>
    <row r="3" spans="2:6" x14ac:dyDescent="0.2">
      <c r="B3" s="285" t="s">
        <v>394</v>
      </c>
      <c r="C3" s="285" t="s">
        <v>394</v>
      </c>
      <c r="D3" s="285" t="s">
        <v>387</v>
      </c>
      <c r="E3" s="285" t="s">
        <v>370</v>
      </c>
      <c r="F3" s="285" t="s">
        <v>482</v>
      </c>
    </row>
    <row r="4" spans="2:6" x14ac:dyDescent="0.2">
      <c r="B4" s="285" t="s">
        <v>398</v>
      </c>
      <c r="C4" s="285" t="s">
        <v>398</v>
      </c>
      <c r="D4" s="285" t="s">
        <v>223</v>
      </c>
      <c r="E4" s="285" t="s">
        <v>376</v>
      </c>
      <c r="F4" s="285" t="s">
        <v>471</v>
      </c>
    </row>
    <row r="5" spans="2:6" x14ac:dyDescent="0.2">
      <c r="B5" s="285" t="s">
        <v>419</v>
      </c>
      <c r="C5" s="285" t="s">
        <v>419</v>
      </c>
      <c r="D5" s="285" t="s">
        <v>224</v>
      </c>
      <c r="E5" s="285" t="s">
        <v>365</v>
      </c>
      <c r="F5" s="285" t="s">
        <v>469</v>
      </c>
    </row>
    <row r="6" spans="2:6" x14ac:dyDescent="0.2">
      <c r="B6" s="285" t="s">
        <v>403</v>
      </c>
      <c r="C6" s="285" t="s">
        <v>403</v>
      </c>
      <c r="D6" s="285" t="s">
        <v>482</v>
      </c>
      <c r="E6" s="285" t="s">
        <v>482</v>
      </c>
      <c r="F6" s="285" t="s">
        <v>465</v>
      </c>
    </row>
    <row r="7" spans="2:6" x14ac:dyDescent="0.2">
      <c r="B7" s="285" t="s">
        <v>406</v>
      </c>
      <c r="C7" s="285" t="s">
        <v>406</v>
      </c>
      <c r="D7" s="285" t="s">
        <v>471</v>
      </c>
      <c r="E7" s="285" t="s">
        <v>471</v>
      </c>
      <c r="F7" s="285" t="s">
        <v>492</v>
      </c>
    </row>
    <row r="8" spans="2:6" x14ac:dyDescent="0.2">
      <c r="B8" s="285" t="s">
        <v>411</v>
      </c>
      <c r="C8" s="285" t="s">
        <v>411</v>
      </c>
      <c r="D8" s="285" t="s">
        <v>469</v>
      </c>
      <c r="E8" s="285" t="s">
        <v>469</v>
      </c>
      <c r="F8" s="285" t="s">
        <v>485</v>
      </c>
    </row>
    <row r="9" spans="2:6" x14ac:dyDescent="0.2">
      <c r="B9" s="285" t="s">
        <v>433</v>
      </c>
      <c r="C9" s="285" t="s">
        <v>433</v>
      </c>
      <c r="D9" s="285" t="s">
        <v>465</v>
      </c>
      <c r="E9" s="285" t="s">
        <v>465</v>
      </c>
      <c r="F9" s="285" t="s">
        <v>489</v>
      </c>
    </row>
    <row r="10" spans="2:6" x14ac:dyDescent="0.2">
      <c r="B10" s="285" t="s">
        <v>442</v>
      </c>
      <c r="C10" s="285" t="s">
        <v>442</v>
      </c>
      <c r="D10" s="285" t="s">
        <v>492</v>
      </c>
      <c r="E10" s="285" t="s">
        <v>492</v>
      </c>
      <c r="F10" s="285" t="s">
        <v>462</v>
      </c>
    </row>
    <row r="11" spans="2:6" x14ac:dyDescent="0.2">
      <c r="B11" s="285" t="s">
        <v>223</v>
      </c>
      <c r="C11" s="285" t="s">
        <v>387</v>
      </c>
      <c r="D11" s="285" t="s">
        <v>485</v>
      </c>
      <c r="E11" s="285" t="s">
        <v>485</v>
      </c>
      <c r="F11" s="285" t="s">
        <v>477</v>
      </c>
    </row>
    <row r="12" spans="2:6" x14ac:dyDescent="0.2">
      <c r="B12" s="285" t="s">
        <v>482</v>
      </c>
      <c r="C12" s="285" t="s">
        <v>223</v>
      </c>
      <c r="D12" s="285" t="s">
        <v>489</v>
      </c>
      <c r="E12" s="285" t="s">
        <v>489</v>
      </c>
    </row>
    <row r="13" spans="2:6" x14ac:dyDescent="0.2">
      <c r="B13" s="285" t="s">
        <v>471</v>
      </c>
      <c r="C13" s="285" t="s">
        <v>224</v>
      </c>
      <c r="D13" s="285" t="s">
        <v>462</v>
      </c>
      <c r="E13" s="285" t="s">
        <v>462</v>
      </c>
    </row>
    <row r="14" spans="2:6" x14ac:dyDescent="0.2">
      <c r="B14" s="285" t="s">
        <v>469</v>
      </c>
      <c r="C14" s="285" t="s">
        <v>482</v>
      </c>
      <c r="D14" s="285" t="s">
        <v>499</v>
      </c>
      <c r="E14" s="285" t="s">
        <v>499</v>
      </c>
    </row>
    <row r="15" spans="2:6" x14ac:dyDescent="0.2">
      <c r="B15" s="285" t="s">
        <v>465</v>
      </c>
      <c r="C15" s="285" t="s">
        <v>471</v>
      </c>
      <c r="D15" s="285" t="s">
        <v>477</v>
      </c>
      <c r="E15" s="285" t="s">
        <v>477</v>
      </c>
    </row>
    <row r="16" spans="2:6" x14ac:dyDescent="0.2">
      <c r="B16" s="285" t="s">
        <v>492</v>
      </c>
      <c r="C16" s="285" t="s">
        <v>469</v>
      </c>
      <c r="D16" s="285" t="s">
        <v>505</v>
      </c>
      <c r="E16" s="285" t="s">
        <v>983</v>
      </c>
    </row>
    <row r="17" spans="2:3" x14ac:dyDescent="0.2">
      <c r="B17" s="285" t="s">
        <v>485</v>
      </c>
      <c r="C17" s="285" t="s">
        <v>465</v>
      </c>
    </row>
    <row r="18" spans="2:3" x14ac:dyDescent="0.2">
      <c r="B18" s="285" t="s">
        <v>489</v>
      </c>
      <c r="C18" s="285" t="s">
        <v>492</v>
      </c>
    </row>
    <row r="19" spans="2:3" x14ac:dyDescent="0.2">
      <c r="B19" s="285" t="s">
        <v>462</v>
      </c>
      <c r="C19" s="285" t="s">
        <v>485</v>
      </c>
    </row>
    <row r="20" spans="2:3" x14ac:dyDescent="0.2">
      <c r="B20" s="285" t="s">
        <v>499</v>
      </c>
      <c r="C20" s="285" t="s">
        <v>489</v>
      </c>
    </row>
    <row r="21" spans="2:3" x14ac:dyDescent="0.2">
      <c r="B21" s="285" t="s">
        <v>477</v>
      </c>
      <c r="C21" s="285" t="s">
        <v>462</v>
      </c>
    </row>
    <row r="22" spans="2:3" x14ac:dyDescent="0.2">
      <c r="B22" s="285" t="s">
        <v>505</v>
      </c>
      <c r="C22" s="285" t="s">
        <v>499</v>
      </c>
    </row>
    <row r="23" spans="2:3" x14ac:dyDescent="0.2">
      <c r="C23" s="285" t="s">
        <v>477</v>
      </c>
    </row>
    <row r="24" spans="2:3" x14ac:dyDescent="0.2">
      <c r="C24" s="285" t="s">
        <v>505</v>
      </c>
    </row>
  </sheetData>
  <sheetProtection password="CF6B" sheet="1" objects="1" scenarios="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indexed="11"/>
  </sheetPr>
  <dimension ref="A1:E10"/>
  <sheetViews>
    <sheetView workbookViewId="0">
      <selection sqref="A1:XFD1048576"/>
    </sheetView>
  </sheetViews>
  <sheetFormatPr defaultRowHeight="12.75" x14ac:dyDescent="0.2"/>
  <cols>
    <col min="1" max="1" width="14.140625" customWidth="1"/>
    <col min="2" max="2" width="125.140625" bestFit="1" customWidth="1"/>
    <col min="3" max="3" width="195.140625" bestFit="1" customWidth="1"/>
  </cols>
  <sheetData>
    <row r="1" spans="1:5" x14ac:dyDescent="0.2">
      <c r="A1" s="274" t="s">
        <v>361</v>
      </c>
      <c r="B1" s="274" t="s">
        <v>319</v>
      </c>
      <c r="C1" s="274" t="s">
        <v>320</v>
      </c>
      <c r="D1" s="274" t="s">
        <v>321</v>
      </c>
      <c r="E1" s="274" t="s">
        <v>322</v>
      </c>
    </row>
    <row r="2" spans="1:5" x14ac:dyDescent="0.2">
      <c r="A2" s="274" t="s">
        <v>319</v>
      </c>
      <c r="B2" s="272" t="s">
        <v>291</v>
      </c>
      <c r="C2" s="273" t="s">
        <v>300</v>
      </c>
      <c r="D2" s="272" t="s">
        <v>306</v>
      </c>
      <c r="E2" s="272" t="s">
        <v>314</v>
      </c>
    </row>
    <row r="3" spans="1:5" x14ac:dyDescent="0.2">
      <c r="A3" s="274" t="s">
        <v>321</v>
      </c>
      <c r="B3" s="272" t="s">
        <v>292</v>
      </c>
      <c r="C3" s="273" t="s">
        <v>301</v>
      </c>
      <c r="D3" s="272" t="s">
        <v>307</v>
      </c>
      <c r="E3" s="272" t="s">
        <v>315</v>
      </c>
    </row>
    <row r="4" spans="1:5" x14ac:dyDescent="0.2">
      <c r="A4" s="274" t="s">
        <v>320</v>
      </c>
      <c r="B4" s="272" t="s">
        <v>293</v>
      </c>
      <c r="C4" s="273" t="s">
        <v>302</v>
      </c>
      <c r="D4" s="272" t="s">
        <v>308</v>
      </c>
      <c r="E4" s="272" t="s">
        <v>316</v>
      </c>
    </row>
    <row r="5" spans="1:5" x14ac:dyDescent="0.2">
      <c r="A5" s="274" t="s">
        <v>322</v>
      </c>
      <c r="B5" s="272" t="s">
        <v>294</v>
      </c>
      <c r="C5" s="273" t="s">
        <v>303</v>
      </c>
      <c r="D5" s="272" t="s">
        <v>309</v>
      </c>
      <c r="E5" s="272" t="s">
        <v>317</v>
      </c>
    </row>
    <row r="6" spans="1:5" x14ac:dyDescent="0.2">
      <c r="B6" s="272" t="s">
        <v>295</v>
      </c>
      <c r="C6" s="273" t="s">
        <v>304</v>
      </c>
      <c r="D6" s="272" t="s">
        <v>310</v>
      </c>
      <c r="E6" s="272" t="s">
        <v>318</v>
      </c>
    </row>
    <row r="7" spans="1:5" x14ac:dyDescent="0.2">
      <c r="B7" s="272" t="s">
        <v>296</v>
      </c>
      <c r="C7" s="273" t="s">
        <v>305</v>
      </c>
      <c r="D7" s="272" t="s">
        <v>311</v>
      </c>
    </row>
    <row r="8" spans="1:5" x14ac:dyDescent="0.2">
      <c r="B8" s="272" t="s">
        <v>297</v>
      </c>
      <c r="D8" s="272" t="s">
        <v>312</v>
      </c>
    </row>
    <row r="9" spans="1:5" x14ac:dyDescent="0.2">
      <c r="B9" s="273" t="s">
        <v>298</v>
      </c>
      <c r="D9" s="272" t="s">
        <v>313</v>
      </c>
    </row>
    <row r="10" spans="1:5" x14ac:dyDescent="0.2">
      <c r="B10" s="273" t="s">
        <v>299</v>
      </c>
    </row>
  </sheetData>
  <sheetProtection password="CF6B" sheet="1" objects="1" scenarios="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pageSetUpPr fitToPage="1"/>
  </sheetPr>
  <dimension ref="A1:N49"/>
  <sheetViews>
    <sheetView view="pageBreakPreview" zoomScaleNormal="80" zoomScaleSheetLayoutView="100" workbookViewId="0">
      <selection activeCell="B29" sqref="B29"/>
    </sheetView>
  </sheetViews>
  <sheetFormatPr defaultColWidth="9.140625" defaultRowHeight="14.25" x14ac:dyDescent="0.2"/>
  <cols>
    <col min="1" max="1" width="29.85546875" style="529" customWidth="1"/>
    <col min="2" max="2" width="21.140625" style="529" customWidth="1"/>
    <col min="3" max="3" width="22.85546875" style="529" customWidth="1"/>
    <col min="4" max="4" width="26.140625" style="529" customWidth="1"/>
    <col min="5" max="5" width="1" style="528" customWidth="1"/>
    <col min="6" max="6" width="50.85546875" style="528" customWidth="1"/>
    <col min="7" max="14" width="9.140625" style="528"/>
    <col min="15" max="16384" width="9.140625" style="529"/>
  </cols>
  <sheetData>
    <row r="1" spans="1:6" ht="15" x14ac:dyDescent="0.2">
      <c r="A1" s="526" t="s">
        <v>36</v>
      </c>
      <c r="B1" s="527"/>
      <c r="C1" s="527"/>
      <c r="D1" s="527"/>
      <c r="E1" s="527"/>
    </row>
    <row r="2" spans="1:6" ht="5.25" customHeight="1" x14ac:dyDescent="0.2">
      <c r="A2" s="530"/>
      <c r="B2" s="528"/>
      <c r="C2" s="528"/>
      <c r="D2" s="528"/>
    </row>
    <row r="3" spans="1:6" x14ac:dyDescent="0.2">
      <c r="A3" s="531" t="s">
        <v>218</v>
      </c>
      <c r="B3" s="528"/>
      <c r="C3" s="528"/>
      <c r="D3" s="528"/>
    </row>
    <row r="4" spans="1:6" ht="9.75" customHeight="1" thickBot="1" x14ac:dyDescent="0.25">
      <c r="A4" s="528"/>
      <c r="B4" s="528"/>
      <c r="C4" s="528"/>
      <c r="D4" s="528"/>
    </row>
    <row r="5" spans="1:6" ht="44.25" customHeight="1" thickBot="1" x14ac:dyDescent="0.25">
      <c r="A5" s="532" t="s">
        <v>1133</v>
      </c>
      <c r="B5" s="533" t="s">
        <v>193</v>
      </c>
      <c r="C5" s="532" t="s">
        <v>194</v>
      </c>
      <c r="D5" s="532" t="s">
        <v>94</v>
      </c>
    </row>
    <row r="6" spans="1:6" x14ac:dyDescent="0.2">
      <c r="A6" s="2243" t="s">
        <v>222</v>
      </c>
      <c r="B6" s="2244"/>
      <c r="C6" s="2244"/>
      <c r="D6" s="2245"/>
    </row>
    <row r="7" spans="1:6" x14ac:dyDescent="0.2">
      <c r="A7" s="534" t="s">
        <v>195</v>
      </c>
      <c r="B7" s="535" t="s">
        <v>196</v>
      </c>
      <c r="C7" s="536"/>
      <c r="D7" s="537"/>
    </row>
    <row r="8" spans="1:6" x14ac:dyDescent="0.2">
      <c r="A8" s="534" t="s">
        <v>197</v>
      </c>
      <c r="B8" s="535" t="s">
        <v>196</v>
      </c>
      <c r="C8" s="536"/>
      <c r="D8" s="537"/>
    </row>
    <row r="9" spans="1:6" ht="25.5" x14ac:dyDescent="0.2">
      <c r="A9" s="534" t="s">
        <v>198</v>
      </c>
      <c r="B9" s="535" t="s">
        <v>196</v>
      </c>
      <c r="C9" s="536"/>
      <c r="D9" s="537" t="s">
        <v>199</v>
      </c>
      <c r="F9" s="538"/>
    </row>
    <row r="10" spans="1:6" ht="25.5" x14ac:dyDescent="0.2">
      <c r="A10" s="534" t="s">
        <v>273</v>
      </c>
      <c r="B10" s="535" t="s">
        <v>196</v>
      </c>
      <c r="C10" s="536"/>
      <c r="D10" s="537" t="s">
        <v>200</v>
      </c>
    </row>
    <row r="11" spans="1:6" ht="38.25" x14ac:dyDescent="0.2">
      <c r="A11" s="534" t="s">
        <v>201</v>
      </c>
      <c r="B11" s="535" t="s">
        <v>196</v>
      </c>
      <c r="C11" s="536"/>
      <c r="D11" s="537" t="s">
        <v>200</v>
      </c>
    </row>
    <row r="12" spans="1:6" x14ac:dyDescent="0.2">
      <c r="A12" s="539"/>
      <c r="B12" s="535"/>
      <c r="C12" s="536"/>
      <c r="D12" s="540"/>
    </row>
    <row r="13" spans="1:6" x14ac:dyDescent="0.2">
      <c r="A13" s="2246" t="s">
        <v>202</v>
      </c>
      <c r="B13" s="2247"/>
      <c r="C13" s="2247"/>
      <c r="D13" s="2248"/>
    </row>
    <row r="14" spans="1:6" ht="38.25" x14ac:dyDescent="0.2">
      <c r="A14" s="534" t="s">
        <v>203</v>
      </c>
      <c r="B14" s="535" t="s">
        <v>196</v>
      </c>
      <c r="C14" s="536"/>
      <c r="D14" s="537"/>
    </row>
    <row r="15" spans="1:6" x14ac:dyDescent="0.2">
      <c r="A15" s="534" t="s">
        <v>204</v>
      </c>
      <c r="B15" s="535" t="s">
        <v>196</v>
      </c>
      <c r="C15" s="536"/>
      <c r="D15" s="537"/>
    </row>
    <row r="16" spans="1:6" x14ac:dyDescent="0.2">
      <c r="A16" s="534" t="s">
        <v>1150</v>
      </c>
      <c r="B16" s="535" t="s">
        <v>196</v>
      </c>
      <c r="C16" s="536"/>
      <c r="D16" s="537"/>
    </row>
    <row r="17" spans="1:4" x14ac:dyDescent="0.2">
      <c r="A17" s="534" t="s">
        <v>205</v>
      </c>
      <c r="B17" s="535" t="s">
        <v>196</v>
      </c>
      <c r="C17" s="536"/>
      <c r="D17" s="537"/>
    </row>
    <row r="18" spans="1:4" x14ac:dyDescent="0.2">
      <c r="A18" s="534"/>
      <c r="B18" s="536"/>
      <c r="C18" s="536"/>
      <c r="D18" s="537"/>
    </row>
    <row r="19" spans="1:4" x14ac:dyDescent="0.2">
      <c r="A19" s="2246" t="s">
        <v>206</v>
      </c>
      <c r="B19" s="2247"/>
      <c r="C19" s="2247"/>
      <c r="D19" s="2248"/>
    </row>
    <row r="20" spans="1:4" ht="51" x14ac:dyDescent="0.2">
      <c r="A20" s="534" t="s">
        <v>207</v>
      </c>
      <c r="B20" s="535" t="s">
        <v>196</v>
      </c>
      <c r="C20" s="536"/>
      <c r="D20" s="537" t="s">
        <v>208</v>
      </c>
    </row>
    <row r="21" spans="1:4" x14ac:dyDescent="0.2">
      <c r="A21" s="534" t="s">
        <v>209</v>
      </c>
      <c r="B21" s="535" t="s">
        <v>196</v>
      </c>
      <c r="C21" s="536"/>
      <c r="D21" s="537"/>
    </row>
    <row r="22" spans="1:4" x14ac:dyDescent="0.2">
      <c r="A22" s="534" t="s">
        <v>210</v>
      </c>
      <c r="B22" s="535" t="s">
        <v>196</v>
      </c>
      <c r="C22" s="536"/>
      <c r="D22" s="537"/>
    </row>
    <row r="23" spans="1:4" x14ac:dyDescent="0.2">
      <c r="A23" s="534" t="s">
        <v>211</v>
      </c>
      <c r="B23" s="535" t="s">
        <v>196</v>
      </c>
      <c r="C23" s="536"/>
      <c r="D23" s="537"/>
    </row>
    <row r="24" spans="1:4" x14ac:dyDescent="0.2">
      <c r="A24" s="534" t="s">
        <v>212</v>
      </c>
      <c r="B24" s="535" t="s">
        <v>196</v>
      </c>
      <c r="C24" s="536"/>
      <c r="D24" s="537"/>
    </row>
    <row r="25" spans="1:4" x14ac:dyDescent="0.2">
      <c r="A25" s="534" t="s">
        <v>213</v>
      </c>
      <c r="B25" s="535" t="s">
        <v>196</v>
      </c>
      <c r="C25" s="536"/>
      <c r="D25" s="537"/>
    </row>
    <row r="26" spans="1:4" ht="51" x14ac:dyDescent="0.2">
      <c r="A26" s="534" t="s">
        <v>214</v>
      </c>
      <c r="B26" s="535" t="s">
        <v>196</v>
      </c>
      <c r="C26" s="535"/>
      <c r="D26" s="537"/>
    </row>
    <row r="27" spans="1:4" ht="51" x14ac:dyDescent="0.2">
      <c r="A27" s="534" t="s">
        <v>215</v>
      </c>
      <c r="B27" s="535" t="s">
        <v>196</v>
      </c>
      <c r="C27" s="535"/>
      <c r="D27" s="537"/>
    </row>
    <row r="28" spans="1:4" x14ac:dyDescent="0.2">
      <c r="A28" s="2246" t="s">
        <v>216</v>
      </c>
      <c r="B28" s="2247"/>
      <c r="C28" s="2247"/>
      <c r="D28" s="2248"/>
    </row>
    <row r="29" spans="1:4" ht="25.5" x14ac:dyDescent="0.2">
      <c r="A29" s="534" t="s">
        <v>1151</v>
      </c>
      <c r="B29" s="857" t="s">
        <v>196</v>
      </c>
      <c r="C29" s="541"/>
      <c r="D29" s="542"/>
    </row>
    <row r="30" spans="1:4" x14ac:dyDescent="0.2">
      <c r="A30" s="534" t="s">
        <v>217</v>
      </c>
      <c r="B30" s="535" t="s">
        <v>196</v>
      </c>
      <c r="C30" s="541"/>
      <c r="D30" s="542"/>
    </row>
    <row r="31" spans="1:4" ht="15" thickBot="1" x14ac:dyDescent="0.25">
      <c r="A31" s="543"/>
      <c r="B31" s="544"/>
      <c r="C31" s="544"/>
      <c r="D31" s="545"/>
    </row>
    <row r="32" spans="1:4" ht="5.25" customHeight="1" x14ac:dyDescent="0.2">
      <c r="A32" s="546"/>
      <c r="B32" s="546"/>
      <c r="C32" s="546"/>
      <c r="D32" s="546"/>
    </row>
    <row r="33" spans="1:4" x14ac:dyDescent="0.2">
      <c r="A33" s="546"/>
      <c r="B33" s="546"/>
      <c r="C33" s="546"/>
      <c r="D33" s="546"/>
    </row>
    <row r="34" spans="1:4" x14ac:dyDescent="0.2">
      <c r="A34" s="546"/>
      <c r="B34" s="546"/>
      <c r="C34" s="546"/>
      <c r="D34" s="546"/>
    </row>
    <row r="35" spans="1:4" x14ac:dyDescent="0.2">
      <c r="A35" s="546"/>
      <c r="B35" s="546"/>
      <c r="C35" s="546"/>
      <c r="D35" s="546"/>
    </row>
    <row r="36" spans="1:4" x14ac:dyDescent="0.2">
      <c r="A36" s="546"/>
      <c r="B36" s="546"/>
      <c r="C36" s="546"/>
      <c r="D36" s="546"/>
    </row>
    <row r="37" spans="1:4" x14ac:dyDescent="0.2">
      <c r="A37" s="546"/>
      <c r="B37" s="546"/>
      <c r="C37" s="546"/>
      <c r="D37" s="546"/>
    </row>
    <row r="38" spans="1:4" x14ac:dyDescent="0.2">
      <c r="A38" s="546"/>
      <c r="B38" s="546"/>
      <c r="C38" s="546"/>
      <c r="D38" s="546"/>
    </row>
    <row r="39" spans="1:4" x14ac:dyDescent="0.2">
      <c r="A39" s="546"/>
      <c r="B39" s="546"/>
      <c r="C39" s="546"/>
      <c r="D39" s="546"/>
    </row>
    <row r="40" spans="1:4" x14ac:dyDescent="0.2">
      <c r="A40" s="546"/>
      <c r="B40" s="546"/>
      <c r="C40" s="546"/>
      <c r="D40" s="546"/>
    </row>
    <row r="41" spans="1:4" x14ac:dyDescent="0.2">
      <c r="A41" s="547"/>
      <c r="B41" s="547"/>
      <c r="C41" s="547"/>
      <c r="D41" s="547"/>
    </row>
    <row r="42" spans="1:4" x14ac:dyDescent="0.2">
      <c r="A42" s="547"/>
      <c r="B42" s="547"/>
      <c r="C42" s="547"/>
      <c r="D42" s="547"/>
    </row>
    <row r="43" spans="1:4" x14ac:dyDescent="0.2">
      <c r="A43" s="547"/>
      <c r="B43" s="547"/>
      <c r="C43" s="547"/>
      <c r="D43" s="547"/>
    </row>
    <row r="44" spans="1:4" x14ac:dyDescent="0.2">
      <c r="A44" s="547"/>
      <c r="B44" s="547"/>
      <c r="C44" s="547"/>
      <c r="D44" s="547"/>
    </row>
    <row r="45" spans="1:4" x14ac:dyDescent="0.2">
      <c r="A45" s="547"/>
      <c r="B45" s="547"/>
      <c r="C45" s="547"/>
      <c r="D45" s="547"/>
    </row>
    <row r="46" spans="1:4" x14ac:dyDescent="0.2">
      <c r="A46" s="547"/>
      <c r="B46" s="547"/>
      <c r="C46" s="547"/>
      <c r="D46" s="547"/>
    </row>
    <row r="47" spans="1:4" x14ac:dyDescent="0.2">
      <c r="A47" s="547"/>
      <c r="B47" s="547"/>
      <c r="C47" s="547"/>
      <c r="D47" s="547"/>
    </row>
    <row r="48" spans="1:4" x14ac:dyDescent="0.2">
      <c r="A48" s="547"/>
      <c r="B48" s="547"/>
      <c r="C48" s="547"/>
      <c r="D48" s="547"/>
    </row>
    <row r="49" spans="1:4" x14ac:dyDescent="0.2">
      <c r="A49" s="547"/>
      <c r="B49" s="547"/>
      <c r="C49" s="547"/>
      <c r="D49" s="547"/>
    </row>
  </sheetData>
  <sheetProtection algorithmName="SHA-512" hashValue="ULmn8W00tuDU6VI1Qm5hp5OsrEAnslJbdA46cvAguvRNjQ5TbfDSsoQbl7GI7dm6SG11qM/6Ts3aqh5q5m2Hag==" saltValue="jinI7BHZB1bFM26DLVJgdA==" spinCount="100000" sheet="1" objects="1" scenarios="1" selectLockedCells="1"/>
  <mergeCells count="4">
    <mergeCell ref="A6:D6"/>
    <mergeCell ref="A13:D13"/>
    <mergeCell ref="A19:D19"/>
    <mergeCell ref="A28:D28"/>
  </mergeCells>
  <phoneticPr fontId="29" type="noConversion"/>
  <printOptions horizontalCentered="1"/>
  <pageMargins left="0.74803149606299213" right="0.74803149606299213" top="0.59055118110236227" bottom="0.59055118110236227" header="0.51181102362204722" footer="0.51181102362204722"/>
  <pageSetup paperSize="9" scale="87" fitToHeight="0" orientation="portrait" cellComments="asDisplayed" r:id="rId1"/>
  <headerFooter alignWithMargins="0">
    <oddFooter>&amp;L&amp;9&amp;F&amp;C&amp;A&amp;R&amp;9Page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autoPageBreaks="0"/>
  </sheetPr>
  <dimension ref="A1:J60"/>
  <sheetViews>
    <sheetView zoomScale="70" workbookViewId="0">
      <selection sqref="A1:XFD1048576"/>
    </sheetView>
  </sheetViews>
  <sheetFormatPr defaultRowHeight="14.25" x14ac:dyDescent="0.2"/>
  <cols>
    <col min="1" max="1" width="75.5703125" style="60" customWidth="1"/>
    <col min="2" max="2" width="61.140625" style="39" customWidth="1"/>
    <col min="3" max="3" width="28.140625" style="39" hidden="1" customWidth="1"/>
    <col min="4" max="4" width="49.85546875" style="9" customWidth="1"/>
    <col min="5" max="5" width="42.42578125" style="9" customWidth="1"/>
    <col min="6" max="6" width="33.140625" hidden="1" customWidth="1"/>
    <col min="7" max="7" width="12.5703125" customWidth="1"/>
    <col min="8" max="8" width="74.5703125" style="57" customWidth="1"/>
    <col min="10" max="10" width="43" bestFit="1" customWidth="1"/>
  </cols>
  <sheetData>
    <row r="1" spans="1:10" ht="15" x14ac:dyDescent="0.25">
      <c r="A1" s="26" t="s">
        <v>39</v>
      </c>
      <c r="B1" s="26" t="s">
        <v>40</v>
      </c>
      <c r="C1" s="27" t="s">
        <v>41</v>
      </c>
      <c r="D1" s="28" t="s">
        <v>42</v>
      </c>
      <c r="E1" s="29" t="s">
        <v>43</v>
      </c>
      <c r="F1" s="30"/>
      <c r="G1" s="31"/>
      <c r="H1" s="32"/>
      <c r="J1" s="33"/>
    </row>
    <row r="2" spans="1:10" x14ac:dyDescent="0.2">
      <c r="A2" s="34" t="s">
        <v>44</v>
      </c>
      <c r="B2" s="34" t="s">
        <v>44</v>
      </c>
      <c r="C2" s="34" t="s">
        <v>44</v>
      </c>
      <c r="D2" s="34" t="s">
        <v>44</v>
      </c>
      <c r="E2" s="34" t="s">
        <v>44</v>
      </c>
      <c r="F2" s="30"/>
      <c r="G2" s="31"/>
      <c r="H2" s="32"/>
      <c r="J2" s="34" t="s">
        <v>44</v>
      </c>
    </row>
    <row r="3" spans="1:10" ht="28.5" x14ac:dyDescent="0.2">
      <c r="A3" s="266" t="s">
        <v>282</v>
      </c>
      <c r="B3" s="35" t="s">
        <v>45</v>
      </c>
      <c r="C3" s="36" t="s">
        <v>46</v>
      </c>
      <c r="D3" s="37" t="s">
        <v>47</v>
      </c>
      <c r="E3" s="38" t="s">
        <v>48</v>
      </c>
      <c r="F3" s="39" t="s">
        <v>49</v>
      </c>
      <c r="G3" s="31"/>
      <c r="H3" s="32"/>
      <c r="J3" s="34" t="s">
        <v>92</v>
      </c>
    </row>
    <row r="4" spans="1:10" ht="28.5" x14ac:dyDescent="0.25">
      <c r="A4" s="267" t="s">
        <v>283</v>
      </c>
      <c r="B4" s="41" t="s">
        <v>50</v>
      </c>
      <c r="C4" s="36" t="s">
        <v>51</v>
      </c>
      <c r="D4" s="42" t="s">
        <v>52</v>
      </c>
      <c r="E4" s="43" t="s">
        <v>53</v>
      </c>
      <c r="F4" s="39" t="s">
        <v>54</v>
      </c>
      <c r="G4" s="44"/>
      <c r="H4" s="45"/>
      <c r="J4" s="46"/>
    </row>
    <row r="5" spans="1:10" ht="42.75" x14ac:dyDescent="0.25">
      <c r="A5" s="40" t="s">
        <v>55</v>
      </c>
      <c r="B5" s="41" t="s">
        <v>56</v>
      </c>
      <c r="C5" s="9"/>
      <c r="D5" s="42" t="s">
        <v>57</v>
      </c>
      <c r="E5" s="43" t="s">
        <v>58</v>
      </c>
      <c r="F5" s="39" t="s">
        <v>59</v>
      </c>
      <c r="G5" s="44"/>
      <c r="H5" s="45"/>
      <c r="J5" s="46"/>
    </row>
    <row r="6" spans="1:10" ht="42.75" x14ac:dyDescent="0.25">
      <c r="A6" s="267" t="s">
        <v>284</v>
      </c>
      <c r="B6" s="41" t="s">
        <v>60</v>
      </c>
      <c r="C6" s="9"/>
      <c r="D6" s="42" t="s">
        <v>61</v>
      </c>
      <c r="E6" s="43" t="s">
        <v>62</v>
      </c>
      <c r="G6" s="44"/>
      <c r="H6" s="45"/>
      <c r="J6" s="46"/>
    </row>
    <row r="7" spans="1:10" ht="42.75" x14ac:dyDescent="0.25">
      <c r="A7" s="40" t="s">
        <v>63</v>
      </c>
      <c r="B7" s="41" t="s">
        <v>64</v>
      </c>
      <c r="C7" s="9"/>
      <c r="D7" s="42" t="s">
        <v>65</v>
      </c>
      <c r="E7" s="43" t="s">
        <v>66</v>
      </c>
      <c r="G7" s="44"/>
      <c r="H7" s="45"/>
      <c r="J7" s="46"/>
    </row>
    <row r="8" spans="1:10" ht="42.75" x14ac:dyDescent="0.25">
      <c r="A8" s="40" t="s">
        <v>140</v>
      </c>
      <c r="B8" s="47" t="s">
        <v>141</v>
      </c>
      <c r="C8" s="9"/>
      <c r="D8" s="42" t="s">
        <v>142</v>
      </c>
      <c r="E8" s="43" t="s">
        <v>143</v>
      </c>
      <c r="G8" s="44"/>
      <c r="H8" s="45"/>
      <c r="J8" s="46"/>
    </row>
    <row r="9" spans="1:10" ht="28.5" x14ac:dyDescent="0.25">
      <c r="A9" s="40" t="s">
        <v>144</v>
      </c>
      <c r="B9" s="48"/>
      <c r="C9" s="9"/>
      <c r="D9" s="42" t="s">
        <v>145</v>
      </c>
      <c r="E9" s="43" t="s">
        <v>146</v>
      </c>
      <c r="G9" s="44"/>
      <c r="H9" s="45"/>
      <c r="J9" s="46"/>
    </row>
    <row r="10" spans="1:10" ht="42.75" x14ac:dyDescent="0.25">
      <c r="A10" s="41" t="s">
        <v>147</v>
      </c>
      <c r="C10" s="9"/>
      <c r="D10" s="42" t="s">
        <v>148</v>
      </c>
      <c r="E10" s="43" t="s">
        <v>149</v>
      </c>
      <c r="G10" s="44"/>
      <c r="H10" s="45"/>
      <c r="J10" s="46"/>
    </row>
    <row r="11" spans="1:10" ht="42.75" x14ac:dyDescent="0.25">
      <c r="A11" s="40" t="s">
        <v>150</v>
      </c>
      <c r="C11" s="9"/>
      <c r="D11" s="42" t="s">
        <v>151</v>
      </c>
      <c r="E11" s="43" t="s">
        <v>152</v>
      </c>
      <c r="G11" s="44"/>
      <c r="H11" s="45"/>
      <c r="J11" s="46"/>
    </row>
    <row r="12" spans="1:10" ht="42.75" x14ac:dyDescent="0.25">
      <c r="A12" s="40" t="s">
        <v>153</v>
      </c>
      <c r="C12" s="9"/>
      <c r="D12" s="42" t="s">
        <v>154</v>
      </c>
      <c r="E12" s="43" t="s">
        <v>155</v>
      </c>
      <c r="G12" s="44"/>
      <c r="H12" s="45"/>
      <c r="J12" s="46"/>
    </row>
    <row r="13" spans="1:10" ht="28.5" x14ac:dyDescent="0.25">
      <c r="A13" s="40" t="s">
        <v>105</v>
      </c>
      <c r="C13" s="9"/>
      <c r="D13" s="42" t="s">
        <v>156</v>
      </c>
      <c r="E13" s="43" t="s">
        <v>157</v>
      </c>
      <c r="G13" s="44"/>
      <c r="H13" s="45"/>
      <c r="J13" s="46"/>
    </row>
    <row r="14" spans="1:10" ht="28.5" x14ac:dyDescent="0.25">
      <c r="A14" s="40" t="s">
        <v>158</v>
      </c>
      <c r="C14" s="9"/>
      <c r="D14" s="42" t="s">
        <v>159</v>
      </c>
      <c r="E14" s="43" t="s">
        <v>160</v>
      </c>
      <c r="G14" s="44"/>
      <c r="H14" s="45"/>
      <c r="J14" s="46"/>
    </row>
    <row r="15" spans="1:10" ht="42.75" x14ac:dyDescent="0.25">
      <c r="A15" s="41" t="s">
        <v>170</v>
      </c>
      <c r="B15" s="41" t="s">
        <v>161</v>
      </c>
      <c r="C15" s="9"/>
      <c r="D15" s="49" t="s">
        <v>162</v>
      </c>
      <c r="E15" s="43" t="s">
        <v>163</v>
      </c>
      <c r="G15" s="44"/>
      <c r="H15" s="45"/>
      <c r="J15" s="46"/>
    </row>
    <row r="16" spans="1:10" ht="28.5" x14ac:dyDescent="0.2">
      <c r="A16" s="41" t="s">
        <v>174</v>
      </c>
      <c r="B16" s="41" t="s">
        <v>164</v>
      </c>
      <c r="C16" s="9"/>
      <c r="D16" s="50"/>
      <c r="E16" s="43" t="s">
        <v>165</v>
      </c>
      <c r="G16" s="44"/>
      <c r="H16" s="45"/>
      <c r="J16" s="51"/>
    </row>
    <row r="17" spans="1:10" ht="28.5" x14ac:dyDescent="0.25">
      <c r="A17" s="41" t="s">
        <v>176</v>
      </c>
      <c r="B17" s="41" t="s">
        <v>166</v>
      </c>
      <c r="C17" s="9"/>
      <c r="D17" s="52"/>
      <c r="E17" s="43" t="s">
        <v>167</v>
      </c>
      <c r="G17" s="44"/>
      <c r="H17" s="45"/>
      <c r="J17" s="46"/>
    </row>
    <row r="18" spans="1:10" ht="28.5" x14ac:dyDescent="0.25">
      <c r="A18" s="41" t="s">
        <v>178</v>
      </c>
      <c r="B18" s="41" t="s">
        <v>168</v>
      </c>
      <c r="C18" s="9"/>
      <c r="D18" s="53"/>
      <c r="E18" s="43" t="s">
        <v>169</v>
      </c>
      <c r="G18" s="44"/>
      <c r="H18" s="45"/>
      <c r="J18" s="46"/>
    </row>
    <row r="19" spans="1:10" x14ac:dyDescent="0.2">
      <c r="A19" s="41" t="s">
        <v>285</v>
      </c>
      <c r="C19" s="9"/>
      <c r="E19" s="43" t="s">
        <v>171</v>
      </c>
      <c r="G19" s="44"/>
      <c r="H19" s="45"/>
    </row>
    <row r="20" spans="1:10" ht="28.5" x14ac:dyDescent="0.2">
      <c r="A20" s="40" t="s">
        <v>179</v>
      </c>
      <c r="B20" s="41" t="s">
        <v>172</v>
      </c>
      <c r="C20" s="9"/>
      <c r="E20" s="43" t="s">
        <v>173</v>
      </c>
      <c r="G20" s="44"/>
      <c r="H20" s="45"/>
    </row>
    <row r="21" spans="1:10" ht="42.75" x14ac:dyDescent="0.2">
      <c r="A21" s="40" t="s">
        <v>181</v>
      </c>
      <c r="B21" s="40" t="s">
        <v>180</v>
      </c>
      <c r="C21" s="9"/>
      <c r="E21" s="43" t="s">
        <v>175</v>
      </c>
      <c r="G21" s="44"/>
      <c r="H21" s="45"/>
    </row>
    <row r="22" spans="1:10" x14ac:dyDescent="0.2">
      <c r="A22" s="40" t="s">
        <v>182</v>
      </c>
      <c r="C22" s="9"/>
      <c r="E22" s="54" t="s">
        <v>177</v>
      </c>
      <c r="G22" s="44"/>
      <c r="H22" s="45"/>
    </row>
    <row r="23" spans="1:10" x14ac:dyDescent="0.2">
      <c r="A23" s="40" t="s">
        <v>183</v>
      </c>
      <c r="C23" s="9"/>
      <c r="E23" s="55"/>
      <c r="G23" s="31"/>
      <c r="H23" s="56"/>
    </row>
    <row r="24" spans="1:10" x14ac:dyDescent="0.2">
      <c r="A24" s="40" t="s">
        <v>184</v>
      </c>
      <c r="C24" s="9"/>
      <c r="G24" s="31"/>
      <c r="H24" s="56"/>
    </row>
    <row r="25" spans="1:10" x14ac:dyDescent="0.2">
      <c r="A25" s="268" t="s">
        <v>185</v>
      </c>
      <c r="C25" s="9"/>
      <c r="G25" s="31"/>
      <c r="H25" s="56"/>
    </row>
    <row r="26" spans="1:10" x14ac:dyDescent="0.2">
      <c r="A26" s="268" t="s">
        <v>286</v>
      </c>
      <c r="C26" s="9"/>
    </row>
    <row r="27" spans="1:10" x14ac:dyDescent="0.2">
      <c r="A27" s="59"/>
      <c r="C27" s="9"/>
    </row>
    <row r="28" spans="1:10" x14ac:dyDescent="0.2">
      <c r="C28" s="9"/>
      <c r="J28" s="58"/>
    </row>
    <row r="29" spans="1:10" x14ac:dyDescent="0.2">
      <c r="C29" s="9"/>
      <c r="J29" s="58"/>
    </row>
    <row r="30" spans="1:10" x14ac:dyDescent="0.2">
      <c r="C30" s="9"/>
      <c r="J30" s="58"/>
    </row>
    <row r="31" spans="1:10" x14ac:dyDescent="0.2">
      <c r="C31" s="9"/>
      <c r="J31" s="58"/>
    </row>
    <row r="32" spans="1:10" x14ac:dyDescent="0.2">
      <c r="C32" s="9"/>
      <c r="J32" s="58"/>
    </row>
    <row r="33" spans="3:10" x14ac:dyDescent="0.2">
      <c r="C33" s="9"/>
      <c r="J33" s="58"/>
    </row>
    <row r="34" spans="3:10" x14ac:dyDescent="0.2">
      <c r="C34" s="9"/>
      <c r="J34" s="58"/>
    </row>
    <row r="35" spans="3:10" x14ac:dyDescent="0.2">
      <c r="C35" s="9"/>
    </row>
    <row r="36" spans="3:10" x14ac:dyDescent="0.2">
      <c r="C36" s="9"/>
    </row>
    <row r="37" spans="3:10" x14ac:dyDescent="0.2">
      <c r="C37" s="9"/>
    </row>
    <row r="38" spans="3:10" x14ac:dyDescent="0.2">
      <c r="C38" s="9"/>
      <c r="E38" s="61"/>
    </row>
    <row r="39" spans="3:10" x14ac:dyDescent="0.2">
      <c r="C39" s="9"/>
    </row>
    <row r="40" spans="3:10" x14ac:dyDescent="0.2">
      <c r="C40" s="9"/>
    </row>
    <row r="41" spans="3:10" x14ac:dyDescent="0.2">
      <c r="C41" s="9"/>
      <c r="E41" s="62"/>
    </row>
    <row r="42" spans="3:10" x14ac:dyDescent="0.2">
      <c r="C42" s="9"/>
    </row>
    <row r="43" spans="3:10" x14ac:dyDescent="0.2">
      <c r="C43" s="9"/>
    </row>
    <row r="44" spans="3:10" x14ac:dyDescent="0.2">
      <c r="C44" s="9"/>
    </row>
    <row r="45" spans="3:10" x14ac:dyDescent="0.2">
      <c r="C45" s="9"/>
    </row>
    <row r="46" spans="3:10" x14ac:dyDescent="0.2">
      <c r="C46" s="9"/>
    </row>
    <row r="47" spans="3:10" x14ac:dyDescent="0.2">
      <c r="C47" s="9"/>
    </row>
    <row r="48" spans="3:10" x14ac:dyDescent="0.2">
      <c r="C48" s="9"/>
    </row>
    <row r="49" spans="3:5" x14ac:dyDescent="0.2">
      <c r="C49" s="9"/>
    </row>
    <row r="50" spans="3:5" x14ac:dyDescent="0.2">
      <c r="C50" s="9"/>
    </row>
    <row r="51" spans="3:5" x14ac:dyDescent="0.2">
      <c r="C51" s="9"/>
    </row>
    <row r="52" spans="3:5" x14ac:dyDescent="0.2">
      <c r="C52" s="9"/>
    </row>
    <row r="53" spans="3:5" x14ac:dyDescent="0.2">
      <c r="C53" s="9"/>
      <c r="E53" s="62"/>
    </row>
    <row r="54" spans="3:5" x14ac:dyDescent="0.2">
      <c r="C54" s="9"/>
      <c r="E54" s="62"/>
    </row>
    <row r="55" spans="3:5" x14ac:dyDescent="0.2">
      <c r="C55" s="9"/>
    </row>
    <row r="56" spans="3:5" x14ac:dyDescent="0.2">
      <c r="C56" s="9"/>
    </row>
    <row r="60" spans="3:5" x14ac:dyDescent="0.2">
      <c r="E60" s="63"/>
    </row>
  </sheetData>
  <sheetProtection password="CF6B" sheet="1" objects="1" scenarios="1"/>
  <customSheetViews>
    <customSheetView guid="{E26F941C-F347-432D-B4B3-73B25F002075}" scale="70" hiddenColumns="1" state="hidden">
      <selection activeCell="E33" sqref="E33"/>
      <pageMargins left="0.17" right="0.16" top="0.19" bottom="0.17" header="0.17" footer="0.17"/>
      <pageSetup paperSize="9" scale="70" orientation="landscape" r:id="rId1"/>
      <headerFooter alignWithMargins="0"/>
    </customSheetView>
  </customSheetViews>
  <phoneticPr fontId="24" type="noConversion"/>
  <pageMargins left="0.17" right="0.16" top="0.19" bottom="0.17" header="0.17" footer="0.17"/>
  <pageSetup paperSize="9" scale="70" orientation="landscape" r:id="rId2"/>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autoPageBreaks="0"/>
  </sheetPr>
  <dimension ref="A1:G40"/>
  <sheetViews>
    <sheetView topLeftCell="B1" zoomScale="85" workbookViewId="0">
      <selection activeCell="B1" sqref="A1:XFD1048576"/>
    </sheetView>
  </sheetViews>
  <sheetFormatPr defaultRowHeight="14.25" x14ac:dyDescent="0.2"/>
  <cols>
    <col min="1" max="1" width="69.140625" style="76" customWidth="1"/>
    <col min="2" max="2" width="74" style="76" customWidth="1"/>
    <col min="3" max="3" width="9.140625" style="62" hidden="1" customWidth="1"/>
    <col min="4" max="4" width="29.5703125" style="62" customWidth="1"/>
    <col min="5" max="5" width="40.140625" style="76" customWidth="1"/>
    <col min="6" max="6" width="41.85546875" customWidth="1"/>
  </cols>
  <sheetData>
    <row r="1" spans="1:7" ht="15" x14ac:dyDescent="0.25">
      <c r="A1" s="26" t="s">
        <v>39</v>
      </c>
      <c r="B1" s="26" t="s">
        <v>40</v>
      </c>
      <c r="C1" s="29" t="s">
        <v>41</v>
      </c>
      <c r="D1" s="28" t="s">
        <v>42</v>
      </c>
      <c r="E1" s="64" t="s">
        <v>43</v>
      </c>
      <c r="G1" s="2"/>
    </row>
    <row r="2" spans="1:7" ht="28.5" hidden="1" x14ac:dyDescent="0.2">
      <c r="A2" s="65" t="s">
        <v>186</v>
      </c>
      <c r="B2" s="65" t="s">
        <v>186</v>
      </c>
      <c r="C2" s="65" t="s">
        <v>186</v>
      </c>
      <c r="D2" s="65" t="s">
        <v>186</v>
      </c>
      <c r="E2" s="65" t="s">
        <v>186</v>
      </c>
      <c r="G2" s="2"/>
    </row>
    <row r="3" spans="1:7" x14ac:dyDescent="0.2">
      <c r="A3" s="65" t="s">
        <v>187</v>
      </c>
      <c r="B3" s="65" t="s">
        <v>188</v>
      </c>
      <c r="C3" s="36" t="s">
        <v>46</v>
      </c>
      <c r="D3" s="66" t="s">
        <v>189</v>
      </c>
      <c r="E3" s="38" t="s">
        <v>48</v>
      </c>
      <c r="G3" s="12"/>
    </row>
    <row r="4" spans="1:7" ht="28.5" x14ac:dyDescent="0.2">
      <c r="A4" s="67" t="s">
        <v>190</v>
      </c>
      <c r="B4" s="67" t="s">
        <v>191</v>
      </c>
      <c r="C4" s="36" t="s">
        <v>51</v>
      </c>
      <c r="D4" s="68" t="s">
        <v>192</v>
      </c>
      <c r="E4" s="43" t="s">
        <v>53</v>
      </c>
      <c r="G4" s="12"/>
    </row>
    <row r="5" spans="1:7" x14ac:dyDescent="0.2">
      <c r="A5" s="67" t="s">
        <v>219</v>
      </c>
      <c r="B5" s="69" t="s">
        <v>220</v>
      </c>
      <c r="C5" s="9"/>
      <c r="D5" s="70" t="s">
        <v>221</v>
      </c>
      <c r="E5" s="43" t="s">
        <v>58</v>
      </c>
      <c r="G5" s="12"/>
    </row>
    <row r="6" spans="1:7" x14ac:dyDescent="0.2">
      <c r="A6" s="67" t="s">
        <v>222</v>
      </c>
      <c r="B6" s="71"/>
      <c r="C6" s="9"/>
      <c r="D6" s="9"/>
      <c r="E6" s="43" t="s">
        <v>62</v>
      </c>
      <c r="G6" s="12"/>
    </row>
    <row r="7" spans="1:7" ht="28.5" x14ac:dyDescent="0.2">
      <c r="A7" s="67" t="s">
        <v>223</v>
      </c>
      <c r="B7" s="71"/>
      <c r="C7" s="9"/>
      <c r="D7" s="9"/>
      <c r="E7" s="43" t="s">
        <v>66</v>
      </c>
      <c r="G7" s="12"/>
    </row>
    <row r="8" spans="1:7" ht="28.5" x14ac:dyDescent="0.2">
      <c r="A8" s="67" t="s">
        <v>224</v>
      </c>
      <c r="B8" s="71"/>
      <c r="C8" s="9"/>
      <c r="D8" s="9"/>
      <c r="E8" s="43" t="s">
        <v>143</v>
      </c>
      <c r="G8" s="12"/>
    </row>
    <row r="9" spans="1:7" x14ac:dyDescent="0.2">
      <c r="A9" s="67" t="s">
        <v>225</v>
      </c>
      <c r="B9" s="72"/>
      <c r="C9" s="9"/>
      <c r="D9" s="9"/>
      <c r="E9" s="43" t="s">
        <v>146</v>
      </c>
      <c r="G9" s="12"/>
    </row>
    <row r="10" spans="1:7" x14ac:dyDescent="0.2">
      <c r="A10" s="67" t="s">
        <v>226</v>
      </c>
      <c r="B10" s="72"/>
      <c r="C10" s="9"/>
      <c r="D10" s="9"/>
      <c r="E10" s="43" t="s">
        <v>149</v>
      </c>
      <c r="G10" s="12"/>
    </row>
    <row r="11" spans="1:7" x14ac:dyDescent="0.2">
      <c r="A11" s="67" t="s">
        <v>227</v>
      </c>
      <c r="B11" s="72"/>
      <c r="C11" s="9"/>
      <c r="D11" s="9"/>
      <c r="E11" s="43" t="s">
        <v>152</v>
      </c>
      <c r="G11" s="12"/>
    </row>
    <row r="12" spans="1:7" ht="28.5" x14ac:dyDescent="0.2">
      <c r="A12" s="67" t="s">
        <v>228</v>
      </c>
      <c r="B12" s="72"/>
      <c r="C12" s="9"/>
      <c r="D12" s="9"/>
      <c r="E12" s="43" t="s">
        <v>155</v>
      </c>
      <c r="G12" s="12"/>
    </row>
    <row r="13" spans="1:7" x14ac:dyDescent="0.2">
      <c r="A13" s="67" t="s">
        <v>229</v>
      </c>
      <c r="B13" s="72"/>
      <c r="C13" s="9"/>
      <c r="D13" s="9"/>
      <c r="E13" s="43" t="s">
        <v>157</v>
      </c>
      <c r="G13" s="12"/>
    </row>
    <row r="14" spans="1:7" x14ac:dyDescent="0.2">
      <c r="A14" s="67" t="s">
        <v>230</v>
      </c>
      <c r="B14" s="72"/>
      <c r="C14" s="9"/>
      <c r="D14" s="9"/>
      <c r="E14" s="43" t="s">
        <v>160</v>
      </c>
      <c r="G14" s="12"/>
    </row>
    <row r="15" spans="1:7" x14ac:dyDescent="0.2">
      <c r="A15" s="271" t="s">
        <v>231</v>
      </c>
      <c r="B15" s="72"/>
      <c r="C15" s="9"/>
      <c r="D15" s="9"/>
      <c r="E15" s="43"/>
      <c r="G15" s="12"/>
    </row>
    <row r="16" spans="1:7" x14ac:dyDescent="0.2">
      <c r="A16" s="271" t="s">
        <v>289</v>
      </c>
      <c r="B16" s="72"/>
      <c r="C16" s="9"/>
      <c r="D16" s="9"/>
      <c r="E16" s="43"/>
      <c r="G16" s="12"/>
    </row>
    <row r="17" spans="1:7" ht="28.5" x14ac:dyDescent="0.2">
      <c r="A17" s="54" t="s">
        <v>285</v>
      </c>
      <c r="B17" s="72"/>
      <c r="C17" s="9"/>
      <c r="D17" s="9"/>
      <c r="E17" s="43" t="s">
        <v>163</v>
      </c>
      <c r="G17" s="12"/>
    </row>
    <row r="18" spans="1:7" x14ac:dyDescent="0.2">
      <c r="A18" s="72"/>
      <c r="B18" s="72"/>
      <c r="C18" s="9"/>
      <c r="D18" s="9"/>
      <c r="E18" s="43" t="s">
        <v>165</v>
      </c>
      <c r="G18" s="12"/>
    </row>
    <row r="19" spans="1:7" x14ac:dyDescent="0.2">
      <c r="A19" s="72"/>
      <c r="B19" s="72"/>
      <c r="C19" s="9"/>
      <c r="D19" s="9"/>
      <c r="E19" s="43" t="s">
        <v>167</v>
      </c>
      <c r="G19" s="12"/>
    </row>
    <row r="20" spans="1:7" x14ac:dyDescent="0.2">
      <c r="A20" s="72"/>
      <c r="B20" s="72"/>
      <c r="C20" s="9"/>
      <c r="D20" s="9"/>
      <c r="E20" s="43" t="s">
        <v>169</v>
      </c>
    </row>
    <row r="21" spans="1:7" x14ac:dyDescent="0.2">
      <c r="A21" s="72"/>
      <c r="B21" s="72"/>
      <c r="C21" s="9"/>
      <c r="D21" s="9"/>
      <c r="E21" s="43" t="s">
        <v>171</v>
      </c>
    </row>
    <row r="22" spans="1:7" x14ac:dyDescent="0.2">
      <c r="A22" s="72"/>
      <c r="B22" s="72"/>
      <c r="C22" s="9"/>
      <c r="D22" s="9"/>
      <c r="E22" s="43" t="s">
        <v>173</v>
      </c>
    </row>
    <row r="23" spans="1:7" ht="42.75" x14ac:dyDescent="0.2">
      <c r="A23" s="72"/>
      <c r="B23" s="72"/>
      <c r="C23" s="9"/>
      <c r="D23" s="9"/>
      <c r="E23" s="43" t="s">
        <v>175</v>
      </c>
    </row>
    <row r="24" spans="1:7" x14ac:dyDescent="0.2">
      <c r="A24" s="72"/>
      <c r="B24" s="39"/>
      <c r="C24" s="9"/>
      <c r="D24" s="9"/>
      <c r="E24" s="43" t="s">
        <v>177</v>
      </c>
    </row>
    <row r="25" spans="1:7" x14ac:dyDescent="0.2">
      <c r="A25" s="72"/>
      <c r="B25" s="39"/>
      <c r="C25" s="9"/>
      <c r="D25" s="9"/>
      <c r="E25" s="43" t="s">
        <v>232</v>
      </c>
    </row>
    <row r="26" spans="1:7" ht="28.5" x14ac:dyDescent="0.2">
      <c r="A26" s="39"/>
      <c r="B26" s="39"/>
      <c r="C26" s="9"/>
      <c r="D26" s="9"/>
      <c r="E26" s="43" t="s">
        <v>233</v>
      </c>
    </row>
    <row r="27" spans="1:7" x14ac:dyDescent="0.2">
      <c r="A27" s="39"/>
      <c r="B27" s="39"/>
      <c r="C27" s="9"/>
      <c r="D27" s="9"/>
      <c r="E27" s="73" t="s">
        <v>234</v>
      </c>
    </row>
    <row r="28" spans="1:7" x14ac:dyDescent="0.2">
      <c r="A28" s="39"/>
      <c r="B28" s="39"/>
      <c r="C28" s="9"/>
      <c r="D28" s="9"/>
      <c r="E28" s="74"/>
    </row>
    <row r="29" spans="1:7" x14ac:dyDescent="0.2">
      <c r="A29" s="39"/>
      <c r="B29" s="39"/>
      <c r="C29" s="9"/>
      <c r="D29" s="9"/>
      <c r="E29" s="75"/>
    </row>
    <row r="30" spans="1:7" x14ac:dyDescent="0.2">
      <c r="A30" s="39"/>
      <c r="B30" s="39"/>
      <c r="C30" s="9"/>
      <c r="D30" s="9"/>
    </row>
    <row r="31" spans="1:7" x14ac:dyDescent="0.2">
      <c r="A31" s="39"/>
      <c r="B31" s="39"/>
      <c r="C31" s="9"/>
      <c r="D31" s="9"/>
    </row>
    <row r="32" spans="1:7" x14ac:dyDescent="0.2">
      <c r="A32" s="39"/>
      <c r="B32" s="39"/>
      <c r="C32" s="9"/>
      <c r="D32" s="9"/>
    </row>
    <row r="33" spans="1:5" x14ac:dyDescent="0.2">
      <c r="A33" s="60"/>
      <c r="B33" s="39"/>
      <c r="C33" s="9"/>
      <c r="D33" s="9"/>
    </row>
    <row r="34" spans="1:5" x14ac:dyDescent="0.2">
      <c r="A34" s="60"/>
      <c r="B34" s="39"/>
      <c r="C34" s="9"/>
      <c r="D34" s="9"/>
    </row>
    <row r="35" spans="1:5" x14ac:dyDescent="0.2">
      <c r="A35" s="60"/>
      <c r="B35" s="39"/>
      <c r="C35" s="9"/>
      <c r="D35" s="9"/>
    </row>
    <row r="36" spans="1:5" x14ac:dyDescent="0.2">
      <c r="A36" s="60"/>
      <c r="B36" s="39"/>
      <c r="C36" s="9"/>
      <c r="D36" s="9"/>
    </row>
    <row r="37" spans="1:5" x14ac:dyDescent="0.2">
      <c r="A37" s="60"/>
      <c r="B37" s="39"/>
      <c r="C37" s="9"/>
      <c r="D37" s="9"/>
      <c r="E37" s="39"/>
    </row>
    <row r="38" spans="1:5" x14ac:dyDescent="0.2">
      <c r="A38" s="60"/>
      <c r="B38" s="39"/>
      <c r="C38" s="9"/>
      <c r="D38" s="9"/>
      <c r="E38" s="39"/>
    </row>
    <row r="39" spans="1:5" x14ac:dyDescent="0.2">
      <c r="A39" s="60"/>
      <c r="B39" s="39"/>
      <c r="C39" s="9"/>
      <c r="D39" s="9"/>
      <c r="E39" s="39"/>
    </row>
    <row r="40" spans="1:5" x14ac:dyDescent="0.2">
      <c r="A40" s="60"/>
      <c r="B40" s="39"/>
      <c r="C40" s="9"/>
      <c r="D40" s="9"/>
      <c r="E40" s="39"/>
    </row>
  </sheetData>
  <sheetProtection password="CF6B" sheet="1" objects="1" scenarios="1"/>
  <customSheetViews>
    <customSheetView guid="{E26F941C-F347-432D-B4B3-73B25F002075}" scale="85" hiddenRows="1" hiddenColumns="1" state="hidden" topLeftCell="B1">
      <selection activeCell="E3" sqref="E3:E25"/>
      <pageMargins left="0.17" right="0.16" top="0.17" bottom="1" header="0.17" footer="0.5"/>
      <pageSetup paperSize="9" scale="60" orientation="landscape" r:id="rId1"/>
      <headerFooter alignWithMargins="0"/>
    </customSheetView>
  </customSheetViews>
  <phoneticPr fontId="24" type="noConversion"/>
  <pageMargins left="0.17" right="0.16" top="0.17" bottom="1" header="0.17" footer="0.5"/>
  <pageSetup paperSize="9" scale="60" orientation="landscape" r:id="rId2"/>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sheetPr>
  <dimension ref="A1:L43"/>
  <sheetViews>
    <sheetView topLeftCell="E1" workbookViewId="0">
      <selection activeCell="E1" sqref="A1:XFD1048576"/>
    </sheetView>
  </sheetViews>
  <sheetFormatPr defaultRowHeight="12.75" x14ac:dyDescent="0.2"/>
  <cols>
    <col min="1" max="1" width="51" style="89" customWidth="1"/>
    <col min="2" max="2" width="72.140625" style="90" customWidth="1"/>
    <col min="3" max="3" width="9.140625" hidden="1" customWidth="1"/>
    <col min="4" max="4" width="50.5703125" customWidth="1"/>
    <col min="5" max="5" width="49.42578125" customWidth="1"/>
    <col min="6" max="6" width="50.42578125" customWidth="1"/>
  </cols>
  <sheetData>
    <row r="1" spans="1:12" x14ac:dyDescent="0.2">
      <c r="A1" s="77" t="s">
        <v>39</v>
      </c>
      <c r="B1" s="77" t="s">
        <v>40</v>
      </c>
      <c r="C1" s="78" t="s">
        <v>41</v>
      </c>
      <c r="D1" s="79" t="s">
        <v>42</v>
      </c>
      <c r="E1" s="79" t="s">
        <v>43</v>
      </c>
      <c r="G1" s="2"/>
      <c r="H1" s="2"/>
      <c r="I1" s="2"/>
      <c r="J1" s="2"/>
    </row>
    <row r="2" spans="1:12" ht="28.5" hidden="1" x14ac:dyDescent="0.2">
      <c r="A2" s="80" t="s">
        <v>186</v>
      </c>
      <c r="B2" s="80" t="s">
        <v>186</v>
      </c>
      <c r="C2" s="80" t="s">
        <v>186</v>
      </c>
      <c r="D2" s="80" t="s">
        <v>186</v>
      </c>
      <c r="E2" s="80" t="s">
        <v>186</v>
      </c>
      <c r="G2" s="2"/>
      <c r="H2" s="2"/>
      <c r="I2" s="2"/>
      <c r="J2" s="2"/>
    </row>
    <row r="3" spans="1:12" ht="42.75" x14ac:dyDescent="0.2">
      <c r="A3" s="269" t="s">
        <v>287</v>
      </c>
      <c r="B3" s="65" t="s">
        <v>235</v>
      </c>
      <c r="C3" s="81" t="s">
        <v>46</v>
      </c>
      <c r="D3" s="66" t="s">
        <v>236</v>
      </c>
      <c r="E3" s="38" t="s">
        <v>48</v>
      </c>
      <c r="G3" s="12"/>
      <c r="H3" s="12"/>
      <c r="I3" s="12"/>
      <c r="J3" s="12"/>
    </row>
    <row r="4" spans="1:12" ht="42.75" x14ac:dyDescent="0.2">
      <c r="A4" s="270" t="s">
        <v>288</v>
      </c>
      <c r="B4" s="67" t="s">
        <v>237</v>
      </c>
      <c r="C4" s="81" t="s">
        <v>51</v>
      </c>
      <c r="D4" s="68" t="s">
        <v>238</v>
      </c>
      <c r="E4" s="43" t="s">
        <v>53</v>
      </c>
      <c r="G4" s="12"/>
      <c r="H4" s="12"/>
      <c r="I4" s="12"/>
      <c r="J4" s="12"/>
      <c r="K4" s="83"/>
      <c r="L4" s="83"/>
    </row>
    <row r="5" spans="1:12" ht="42.75" x14ac:dyDescent="0.2">
      <c r="A5" s="84" t="s">
        <v>239</v>
      </c>
      <c r="B5" s="67" t="s">
        <v>240</v>
      </c>
      <c r="C5" s="2"/>
      <c r="D5" s="68" t="s">
        <v>241</v>
      </c>
      <c r="E5" s="43" t="s">
        <v>58</v>
      </c>
      <c r="G5" s="12"/>
      <c r="H5" s="12"/>
      <c r="I5" s="12"/>
      <c r="J5" s="12"/>
      <c r="K5" s="83"/>
      <c r="L5" s="83"/>
    </row>
    <row r="6" spans="1:12" ht="28.5" x14ac:dyDescent="0.2">
      <c r="A6" s="84" t="s">
        <v>242</v>
      </c>
      <c r="B6" s="67" t="s">
        <v>243</v>
      </c>
      <c r="C6" s="2"/>
      <c r="D6" s="68" t="s">
        <v>67</v>
      </c>
      <c r="E6" s="43" t="s">
        <v>68</v>
      </c>
      <c r="G6" s="12"/>
      <c r="H6" s="12"/>
      <c r="I6" s="12"/>
      <c r="J6" s="12"/>
      <c r="K6" s="83"/>
      <c r="L6" s="83"/>
    </row>
    <row r="7" spans="1:12" ht="14.25" x14ac:dyDescent="0.2">
      <c r="A7" s="84" t="s">
        <v>69</v>
      </c>
      <c r="B7" s="67" t="s">
        <v>70</v>
      </c>
      <c r="C7" s="2"/>
      <c r="D7" s="68" t="s">
        <v>71</v>
      </c>
      <c r="E7" s="43" t="s">
        <v>66</v>
      </c>
      <c r="G7" s="12"/>
      <c r="H7" s="12"/>
      <c r="I7" s="12"/>
      <c r="J7" s="12"/>
      <c r="K7" s="83"/>
      <c r="L7" s="83"/>
    </row>
    <row r="8" spans="1:12" ht="28.5" x14ac:dyDescent="0.2">
      <c r="A8" s="82" t="s">
        <v>72</v>
      </c>
      <c r="B8" s="67" t="s">
        <v>73</v>
      </c>
      <c r="C8" s="2"/>
      <c r="D8" s="68" t="s">
        <v>74</v>
      </c>
      <c r="E8" s="43" t="s">
        <v>143</v>
      </c>
      <c r="G8" s="12"/>
      <c r="H8" s="12"/>
      <c r="I8" s="12"/>
      <c r="J8" s="12"/>
      <c r="K8" s="83"/>
      <c r="L8" s="83"/>
    </row>
    <row r="9" spans="1:12" ht="42.75" x14ac:dyDescent="0.2">
      <c r="A9" s="82" t="s">
        <v>75</v>
      </c>
      <c r="B9" s="67" t="s">
        <v>76</v>
      </c>
      <c r="C9" s="2"/>
      <c r="D9" s="68" t="s">
        <v>77</v>
      </c>
      <c r="E9" s="43" t="s">
        <v>146</v>
      </c>
      <c r="G9" s="12"/>
      <c r="H9" s="12"/>
      <c r="I9" s="12"/>
      <c r="J9" s="12"/>
      <c r="K9" s="83"/>
      <c r="L9" s="83"/>
    </row>
    <row r="10" spans="1:12" ht="14.25" x14ac:dyDescent="0.2">
      <c r="A10" s="82" t="s">
        <v>79</v>
      </c>
      <c r="B10" s="54" t="s">
        <v>80</v>
      </c>
      <c r="C10" s="2"/>
      <c r="D10" s="70" t="s">
        <v>81</v>
      </c>
      <c r="E10" s="43" t="s">
        <v>82</v>
      </c>
      <c r="G10" s="12"/>
      <c r="H10" s="12"/>
      <c r="I10" s="12"/>
      <c r="J10" s="12"/>
      <c r="K10" s="83"/>
      <c r="L10" s="83"/>
    </row>
    <row r="11" spans="1:12" ht="14.25" x14ac:dyDescent="0.2">
      <c r="A11" s="82" t="s">
        <v>83</v>
      </c>
      <c r="B11" s="39"/>
      <c r="C11" s="2"/>
      <c r="D11" s="9"/>
      <c r="E11" s="43" t="s">
        <v>84</v>
      </c>
      <c r="G11" s="12"/>
      <c r="H11" s="12"/>
      <c r="I11" s="12"/>
      <c r="J11" s="12"/>
      <c r="K11" s="83"/>
      <c r="L11" s="83"/>
    </row>
    <row r="12" spans="1:12" ht="14.25" x14ac:dyDescent="0.2">
      <c r="A12" s="82" t="s">
        <v>85</v>
      </c>
      <c r="B12" s="39"/>
      <c r="C12" s="2"/>
      <c r="D12" s="9"/>
      <c r="E12" s="43" t="s">
        <v>149</v>
      </c>
      <c r="G12" s="12"/>
      <c r="H12" s="12"/>
      <c r="I12" s="12"/>
      <c r="J12" s="12"/>
      <c r="K12" s="83"/>
      <c r="L12" s="83"/>
    </row>
    <row r="13" spans="1:12" ht="14.25" x14ac:dyDescent="0.2">
      <c r="A13" s="82" t="s">
        <v>86</v>
      </c>
      <c r="B13" s="39"/>
      <c r="C13" s="2"/>
      <c r="D13" s="9"/>
      <c r="E13" s="43" t="s">
        <v>152</v>
      </c>
      <c r="G13" s="12"/>
      <c r="H13" s="12"/>
      <c r="I13" s="12"/>
      <c r="J13" s="12"/>
      <c r="K13" s="83"/>
      <c r="L13" s="83"/>
    </row>
    <row r="14" spans="1:12" ht="28.5" x14ac:dyDescent="0.2">
      <c r="A14" s="82" t="s">
        <v>87</v>
      </c>
      <c r="B14" s="39"/>
      <c r="C14" s="2"/>
      <c r="D14" s="9"/>
      <c r="E14" s="43" t="s">
        <v>155</v>
      </c>
      <c r="G14" s="12"/>
      <c r="H14" s="12"/>
      <c r="I14" s="12"/>
      <c r="J14" s="12"/>
      <c r="K14" s="83"/>
      <c r="L14" s="83"/>
    </row>
    <row r="15" spans="1:12" ht="42.75" x14ac:dyDescent="0.2">
      <c r="A15" s="82" t="s">
        <v>88</v>
      </c>
      <c r="B15" s="39"/>
      <c r="C15" s="2"/>
      <c r="D15" s="9"/>
      <c r="E15" s="43" t="s">
        <v>157</v>
      </c>
      <c r="G15" s="12"/>
      <c r="H15" s="12"/>
      <c r="I15" s="12"/>
      <c r="J15" s="12"/>
      <c r="K15" s="83"/>
      <c r="L15" s="83"/>
    </row>
    <row r="16" spans="1:12" ht="14.25" x14ac:dyDescent="0.2">
      <c r="A16" s="82" t="s">
        <v>89</v>
      </c>
      <c r="B16" s="39"/>
      <c r="C16" s="2"/>
      <c r="D16" s="9"/>
      <c r="E16" s="43" t="s">
        <v>160</v>
      </c>
      <c r="G16" s="12"/>
      <c r="H16" s="12"/>
      <c r="I16" s="12"/>
      <c r="J16" s="12"/>
      <c r="K16" s="83"/>
      <c r="L16" s="83"/>
    </row>
    <row r="17" spans="1:12" ht="28.5" x14ac:dyDescent="0.2">
      <c r="A17" s="82" t="s">
        <v>285</v>
      </c>
      <c r="B17" s="39"/>
      <c r="C17" s="2"/>
      <c r="D17" s="9"/>
      <c r="E17" s="43" t="s">
        <v>163</v>
      </c>
      <c r="G17" s="12"/>
      <c r="H17" s="12"/>
      <c r="I17" s="12"/>
      <c r="J17" s="12"/>
      <c r="K17" s="83"/>
      <c r="L17" s="83"/>
    </row>
    <row r="18" spans="1:12" ht="14.25" x14ac:dyDescent="0.2">
      <c r="A18" s="270" t="s">
        <v>179</v>
      </c>
      <c r="B18" s="39"/>
      <c r="C18" s="2"/>
      <c r="D18" s="9"/>
      <c r="E18" s="43" t="s">
        <v>165</v>
      </c>
      <c r="G18" s="2"/>
      <c r="H18" s="2"/>
      <c r="I18" s="2"/>
      <c r="J18" s="2"/>
      <c r="K18" s="83"/>
      <c r="L18" s="83"/>
    </row>
    <row r="19" spans="1:12" ht="14.25" x14ac:dyDescent="0.2">
      <c r="A19" s="82" t="s">
        <v>181</v>
      </c>
      <c r="B19" s="85"/>
      <c r="C19" s="2"/>
      <c r="D19" s="9"/>
      <c r="E19" s="43" t="s">
        <v>167</v>
      </c>
      <c r="G19" s="2"/>
      <c r="H19" s="2"/>
      <c r="I19" s="2"/>
      <c r="J19" s="2"/>
    </row>
    <row r="20" spans="1:12" ht="14.25" x14ac:dyDescent="0.2">
      <c r="A20" s="82" t="s">
        <v>182</v>
      </c>
      <c r="B20" s="85"/>
      <c r="C20" s="2"/>
      <c r="D20" s="9"/>
      <c r="E20" s="43" t="s">
        <v>169</v>
      </c>
      <c r="G20" s="2"/>
      <c r="H20" s="2"/>
      <c r="I20" s="2"/>
      <c r="J20" s="2"/>
    </row>
    <row r="21" spans="1:12" ht="14.25" x14ac:dyDescent="0.2">
      <c r="A21" s="82" t="s">
        <v>183</v>
      </c>
      <c r="B21" s="85"/>
      <c r="C21" s="2"/>
      <c r="D21" s="9"/>
      <c r="E21" s="43" t="s">
        <v>171</v>
      </c>
      <c r="G21" s="2"/>
      <c r="H21" s="2"/>
      <c r="I21" s="2"/>
      <c r="J21" s="2"/>
    </row>
    <row r="22" spans="1:12" ht="14.25" x14ac:dyDescent="0.2">
      <c r="A22" s="82" t="s">
        <v>184</v>
      </c>
      <c r="B22" s="39"/>
      <c r="C22" s="2"/>
      <c r="D22" s="9"/>
      <c r="E22" s="43" t="s">
        <v>173</v>
      </c>
      <c r="G22" s="2"/>
      <c r="H22" s="2"/>
      <c r="I22" s="2"/>
      <c r="J22" s="2"/>
    </row>
    <row r="23" spans="1:12" ht="28.5" x14ac:dyDescent="0.2">
      <c r="A23" s="82" t="s">
        <v>185</v>
      </c>
      <c r="B23" s="39"/>
      <c r="C23" s="2"/>
      <c r="D23" s="9"/>
      <c r="E23" s="43" t="s">
        <v>175</v>
      </c>
      <c r="G23" s="2"/>
      <c r="H23" s="2"/>
      <c r="I23" s="2"/>
      <c r="J23" s="2"/>
    </row>
    <row r="24" spans="1:12" ht="14.25" x14ac:dyDescent="0.2">
      <c r="A24" s="86" t="s">
        <v>90</v>
      </c>
      <c r="B24" s="39"/>
      <c r="C24" s="2"/>
      <c r="D24" s="9"/>
      <c r="E24" s="43" t="s">
        <v>177</v>
      </c>
      <c r="G24" s="2"/>
      <c r="H24" s="2"/>
      <c r="I24" s="2"/>
      <c r="J24" s="2"/>
    </row>
    <row r="25" spans="1:12" ht="14.25" x14ac:dyDescent="0.2">
      <c r="A25" s="87"/>
      <c r="B25" s="39"/>
      <c r="C25" s="2"/>
      <c r="D25" s="2"/>
      <c r="E25" s="86" t="s">
        <v>91</v>
      </c>
      <c r="G25" s="2"/>
      <c r="H25" s="2"/>
      <c r="I25" s="2"/>
      <c r="J25" s="2"/>
    </row>
    <row r="26" spans="1:12" ht="14.25" x14ac:dyDescent="0.2">
      <c r="A26" s="87"/>
      <c r="B26" s="39"/>
      <c r="C26" s="2"/>
      <c r="D26" s="2"/>
      <c r="E26" s="62"/>
      <c r="F26" s="2"/>
    </row>
    <row r="27" spans="1:12" ht="14.25" x14ac:dyDescent="0.2">
      <c r="A27" s="87"/>
      <c r="B27" s="39"/>
      <c r="C27" s="2"/>
      <c r="D27" s="2"/>
      <c r="E27" s="62"/>
    </row>
    <row r="28" spans="1:12" ht="14.25" x14ac:dyDescent="0.2">
      <c r="A28" s="87"/>
      <c r="B28" s="39"/>
      <c r="C28" s="2"/>
      <c r="D28" s="2"/>
      <c r="E28" s="9"/>
    </row>
    <row r="29" spans="1:12" ht="14.25" x14ac:dyDescent="0.2">
      <c r="A29" s="87"/>
      <c r="B29" s="39"/>
      <c r="C29" s="2"/>
      <c r="D29" s="2"/>
      <c r="E29" s="9"/>
    </row>
    <row r="30" spans="1:12" ht="14.25" x14ac:dyDescent="0.2">
      <c r="A30" s="87"/>
      <c r="B30" s="39"/>
      <c r="C30" s="2"/>
      <c r="D30" s="2"/>
      <c r="E30" s="9"/>
    </row>
    <row r="31" spans="1:12" ht="14.25" x14ac:dyDescent="0.2">
      <c r="A31" s="87"/>
      <c r="B31" s="39"/>
      <c r="C31" s="2"/>
      <c r="D31" s="2"/>
      <c r="E31" s="9"/>
    </row>
    <row r="32" spans="1:12" ht="14.25" x14ac:dyDescent="0.2">
      <c r="A32" s="88"/>
      <c r="B32" s="39"/>
      <c r="C32" s="2"/>
      <c r="D32" s="2"/>
      <c r="E32" s="9"/>
    </row>
    <row r="33" spans="1:5" ht="14.25" x14ac:dyDescent="0.2">
      <c r="A33" s="88"/>
      <c r="B33" s="39"/>
      <c r="C33" s="2"/>
      <c r="D33" s="2"/>
      <c r="E33" s="9"/>
    </row>
    <row r="34" spans="1:5" ht="14.25" x14ac:dyDescent="0.2">
      <c r="A34" s="88"/>
      <c r="B34" s="39"/>
      <c r="C34" s="2"/>
      <c r="D34" s="2"/>
      <c r="E34" s="9"/>
    </row>
    <row r="35" spans="1:5" ht="14.25" x14ac:dyDescent="0.2">
      <c r="A35" s="88"/>
      <c r="B35" s="39"/>
      <c r="C35" s="2"/>
      <c r="D35" s="2"/>
      <c r="E35" s="9"/>
    </row>
    <row r="36" spans="1:5" ht="14.25" x14ac:dyDescent="0.2">
      <c r="A36" s="88"/>
      <c r="B36" s="39"/>
      <c r="C36" s="2"/>
      <c r="D36" s="2"/>
      <c r="E36" s="9"/>
    </row>
    <row r="37" spans="1:5" ht="14.25" x14ac:dyDescent="0.2">
      <c r="A37" s="88"/>
      <c r="B37" s="39"/>
      <c r="C37" s="2"/>
      <c r="D37" s="2"/>
      <c r="E37" s="9"/>
    </row>
    <row r="38" spans="1:5" ht="14.25" x14ac:dyDescent="0.2">
      <c r="A38" s="88"/>
      <c r="B38" s="39"/>
      <c r="C38" s="2"/>
      <c r="D38" s="2"/>
      <c r="E38" s="9"/>
    </row>
    <row r="39" spans="1:5" ht="14.25" x14ac:dyDescent="0.2">
      <c r="A39" s="88"/>
      <c r="B39" s="39"/>
      <c r="C39" s="2"/>
      <c r="D39" s="2"/>
      <c r="E39" s="9"/>
    </row>
    <row r="40" spans="1:5" ht="14.25" x14ac:dyDescent="0.2">
      <c r="A40" s="88"/>
      <c r="B40" s="39"/>
      <c r="C40" s="2"/>
      <c r="D40" s="2"/>
      <c r="E40" s="9"/>
    </row>
    <row r="41" spans="1:5" ht="14.25" x14ac:dyDescent="0.2">
      <c r="A41" s="88"/>
      <c r="B41" s="39"/>
      <c r="C41" s="2"/>
      <c r="D41" s="2"/>
      <c r="E41" s="9"/>
    </row>
    <row r="42" spans="1:5" ht="14.25" x14ac:dyDescent="0.2">
      <c r="A42" s="88"/>
      <c r="B42" s="39"/>
      <c r="C42" s="2"/>
      <c r="D42" s="2"/>
      <c r="E42" s="9"/>
    </row>
    <row r="43" spans="1:5" x14ac:dyDescent="0.2">
      <c r="A43" s="88"/>
    </row>
  </sheetData>
  <sheetProtection password="CF6B" sheet="1" objects="1" scenarios="1"/>
  <customSheetViews>
    <customSheetView guid="{E26F941C-F347-432D-B4B3-73B25F002075}" hiddenRows="1" hiddenColumns="1" state="hidden" topLeftCell="E1">
      <selection activeCell="L29" sqref="L29"/>
      <pageMargins left="0.17" right="0.16" top="0.17" bottom="1" header="0.17" footer="0.5"/>
      <pageSetup paperSize="9" scale="65" orientation="landscape" r:id="rId1"/>
      <headerFooter alignWithMargins="0"/>
    </customSheetView>
  </customSheetViews>
  <phoneticPr fontId="24" type="noConversion"/>
  <pageMargins left="0.17" right="0.16" top="0.17" bottom="1" header="0.17" footer="0.5"/>
  <pageSetup paperSize="9" scale="65" orientation="landscape"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c097f1e6-5941-48e7-ac45-8c5509127d4f" ContentTypeId="0x01010060AF44C4CE004F90858730CECCCDDE18" PreviousValue="false"/>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Working Excel" ma:contentTypeID="0x01010060AF44C4CE004F90858730CECCCDDE18004D250A5139136E4EB6C28921B539BB2E" ma:contentTypeVersion="1" ma:contentTypeDescription="An Excel spreadsheet." ma:contentTypeScope="" ma:versionID="d26ab6b31b77a1906ad702f75e064153">
  <xsd:schema xmlns:xsd="http://www.w3.org/2001/XMLSchema" xmlns:xs="http://www.w3.org/2001/XMLSchema" xmlns:p="http://schemas.microsoft.com/office/2006/metadata/properties" targetNamespace="http://schemas.microsoft.com/office/2006/metadata/properties" ma:root="true" ma:fieldsID="b3cacb2f47b03da04125327011e2d01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9F897B-7EBC-4077-9671-C4A3702CAC8C}">
  <ds:schemaRefs>
    <ds:schemaRef ds:uri="http://schemas.microsoft.com/sharepoint/v3/contenttype/forms"/>
  </ds:schemaRefs>
</ds:datastoreItem>
</file>

<file path=customXml/itemProps2.xml><?xml version="1.0" encoding="utf-8"?>
<ds:datastoreItem xmlns:ds="http://schemas.openxmlformats.org/officeDocument/2006/customXml" ds:itemID="{F59E4A74-1816-4915-92A8-E60341EC2287}">
  <ds:schemaRefs>
    <ds:schemaRef ds:uri="Microsoft.SharePoint.Taxonomy.ContentTypeSync"/>
  </ds:schemaRefs>
</ds:datastoreItem>
</file>

<file path=customXml/itemProps3.xml><?xml version="1.0" encoding="utf-8"?>
<ds:datastoreItem xmlns:ds="http://schemas.openxmlformats.org/officeDocument/2006/customXml" ds:itemID="{B441D00B-91A5-42E7-8707-A59700590D93}">
  <ds:schemaRef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schemas.microsoft.com/office/2006/metadata/properties"/>
    <ds:schemaRef ds:uri="http://purl.org/dc/dcmitype/"/>
    <ds:schemaRef ds:uri="http://purl.org/dc/terms/"/>
  </ds:schemaRefs>
</ds:datastoreItem>
</file>

<file path=customXml/itemProps4.xml><?xml version="1.0" encoding="utf-8"?>
<ds:datastoreItem xmlns:ds="http://schemas.openxmlformats.org/officeDocument/2006/customXml" ds:itemID="{3C447CA8-54EC-4C45-85B1-E551A43BEE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21</vt:i4>
      </vt:variant>
      <vt:variant>
        <vt:lpstr>Named Ranges</vt:lpstr>
      </vt:variant>
      <vt:variant>
        <vt:i4>328</vt:i4>
      </vt:variant>
    </vt:vector>
  </HeadingPairs>
  <TitlesOfParts>
    <vt:vector size="349" baseType="lpstr">
      <vt:lpstr>CoverSheet</vt:lpstr>
      <vt:lpstr>Impact Outcome Indicators_1A</vt:lpstr>
      <vt:lpstr>Disaggregation_1A</vt:lpstr>
      <vt:lpstr>Coverage Indicators_1B</vt:lpstr>
      <vt:lpstr>Disaggregation_1B</vt:lpstr>
      <vt:lpstr>WPTM_1C</vt:lpstr>
      <vt:lpstr>PR Cash Reconciliation_2A,B,C,D</vt:lpstr>
      <vt:lpstr>SR_Cash Reconciliation_2E</vt:lpstr>
      <vt:lpstr>Budget Variance_2F</vt:lpstr>
      <vt:lpstr>Procurement_3</vt:lpstr>
      <vt:lpstr>Grant Management_4</vt:lpstr>
      <vt:lpstr>PR-LFA Evaluation_5</vt:lpstr>
      <vt:lpstr>LFA_Findings&amp;Recommendations_6</vt:lpstr>
      <vt:lpstr>PR Expenditure_7A</vt:lpstr>
      <vt:lpstr>LFA Expenditure_7B</vt:lpstr>
      <vt:lpstr>Cash Forecast_8A</vt:lpstr>
      <vt:lpstr> Request and Recommendation_8B</vt:lpstr>
      <vt:lpstr>PR Authorization_9A</vt:lpstr>
      <vt:lpstr>LFA Authorization_9B</vt:lpstr>
      <vt:lpstr>Financial Triggers_10</vt:lpstr>
      <vt:lpstr>Sheet2</vt:lpstr>
      <vt:lpstr>'Intervention By Modules'!A</vt:lpstr>
      <vt:lpstr>'Intervention By Modules old'!A</vt:lpstr>
      <vt:lpstr>A</vt:lpstr>
      <vt:lpstr>'Intervention By Modules old'!Active_case_detection_and_investigation__elimination_phase</vt:lpstr>
      <vt:lpstr>Active_case_detection_and_investigation__elimination_phase</vt:lpstr>
      <vt:lpstr>'Intervention By Modules'!B</vt:lpstr>
      <vt:lpstr>'Intervention By Modules old'!B</vt:lpstr>
      <vt:lpstr>B</vt:lpstr>
      <vt:lpstr>blah2</vt:lpstr>
      <vt:lpstr>Casemanagement</vt:lpstr>
      <vt:lpstr>'Intervention By Modules'!CaseManagement_Indicators</vt:lpstr>
      <vt:lpstr>'Intervention By Modules old'!CaseManagement_Indicators</vt:lpstr>
      <vt:lpstr>CaseManagement_Indicators</vt:lpstr>
      <vt:lpstr>CM1a</vt:lpstr>
      <vt:lpstr>CM1aAge</vt:lpstr>
      <vt:lpstr>CM1aTypeoftesting</vt:lpstr>
      <vt:lpstr>CM1b</vt:lpstr>
      <vt:lpstr>CM1bAge</vt:lpstr>
      <vt:lpstr>CM1bTypeoftesting</vt:lpstr>
      <vt:lpstr>CM1c</vt:lpstr>
      <vt:lpstr>CM1cAge</vt:lpstr>
      <vt:lpstr>CM1cTypeoftesting</vt:lpstr>
      <vt:lpstr>CM2a</vt:lpstr>
      <vt:lpstr>CM2aAge</vt:lpstr>
      <vt:lpstr>CM2b</vt:lpstr>
      <vt:lpstr>CM2bAge</vt:lpstr>
      <vt:lpstr>CM2c</vt:lpstr>
      <vt:lpstr>CM2cAge</vt:lpstr>
      <vt:lpstr>CM3a</vt:lpstr>
      <vt:lpstr>CM3aAge</vt:lpstr>
      <vt:lpstr>CM3b</vt:lpstr>
      <vt:lpstr>CM3bAge</vt:lpstr>
      <vt:lpstr>CM3c</vt:lpstr>
      <vt:lpstr>CM3cAge</vt:lpstr>
      <vt:lpstr>Communitysystemsstrengthening</vt:lpstr>
      <vt:lpstr>Component</vt:lpstr>
      <vt:lpstr>ComponentModule</vt:lpstr>
      <vt:lpstr>CovDissagg</vt:lpstr>
      <vt:lpstr>DOTS1a</vt:lpstr>
      <vt:lpstr>DOTS1aAge</vt:lpstr>
      <vt:lpstr>DOTS1aHIVtestresult</vt:lpstr>
      <vt:lpstr>DOTS1aSex</vt:lpstr>
      <vt:lpstr>DOTS1b</vt:lpstr>
      <vt:lpstr>DOTS1bAge</vt:lpstr>
      <vt:lpstr>DOTS1bSex</vt:lpstr>
      <vt:lpstr>DOTS2a</vt:lpstr>
      <vt:lpstr>DOTS2aAge</vt:lpstr>
      <vt:lpstr>DOTS2aHIVtestresult</vt:lpstr>
      <vt:lpstr>DOTS2aSex</vt:lpstr>
      <vt:lpstr>DOTS6</vt:lpstr>
      <vt:lpstr>DOTS6KAPshighriskgroups</vt:lpstr>
      <vt:lpstr>E</vt:lpstr>
      <vt:lpstr>'Intervention By Modules old'!Epidemic_preparedness_and_response</vt:lpstr>
      <vt:lpstr>Epidemic_preparedness_and_response</vt:lpstr>
      <vt:lpstr>ES</vt:lpstr>
      <vt:lpstr>'Intervention By Modules old'!Facility_based_treatment</vt:lpstr>
      <vt:lpstr>Facility_based_treatment</vt:lpstr>
      <vt:lpstr>GP1D</vt:lpstr>
      <vt:lpstr>GP1DAge</vt:lpstr>
      <vt:lpstr>GP1DHIVstatus</vt:lpstr>
      <vt:lpstr>GP1DSex</vt:lpstr>
      <vt:lpstr>HealthSystemsStrengthening_Module</vt:lpstr>
      <vt:lpstr>HIV</vt:lpstr>
      <vt:lpstr>'Intervention By Modules old'!HIV_TBModule5</vt:lpstr>
      <vt:lpstr>HIV_TBModule5</vt:lpstr>
      <vt:lpstr>'Intervention By Modules old'!HIV_TBModule6</vt:lpstr>
      <vt:lpstr>HIVAIDS_Module</vt:lpstr>
      <vt:lpstr>HIVI1</vt:lpstr>
      <vt:lpstr>CoverageDisaggregationData!HIVI1Sex</vt:lpstr>
      <vt:lpstr>HIVI1Sex</vt:lpstr>
      <vt:lpstr>HIVI2</vt:lpstr>
      <vt:lpstr>HIVI2Age</vt:lpstr>
      <vt:lpstr>CoverageDisaggregationData!HIVI2Sex</vt:lpstr>
      <vt:lpstr>HIVI2Sex</vt:lpstr>
      <vt:lpstr>HIVI4</vt:lpstr>
      <vt:lpstr>HIVI4Age</vt:lpstr>
      <vt:lpstr>CoverageDisaggregationData!HIVI4Sex</vt:lpstr>
      <vt:lpstr>HIVI4Sex</vt:lpstr>
      <vt:lpstr>HIVI9a</vt:lpstr>
      <vt:lpstr>CoverageDisaggregationData!HIVI9aAge</vt:lpstr>
      <vt:lpstr>HIVI9aAge</vt:lpstr>
      <vt:lpstr>HIVI9b</vt:lpstr>
      <vt:lpstr>CoverageDisaggregationData!HIVI9bAge</vt:lpstr>
      <vt:lpstr>HIVI9bAge</vt:lpstr>
      <vt:lpstr>HIVII</vt:lpstr>
      <vt:lpstr>HIVO1</vt:lpstr>
      <vt:lpstr>HIVO1Age</vt:lpstr>
      <vt:lpstr>CoverageDisaggregationData!HIVO1Durationoftreatment</vt:lpstr>
      <vt:lpstr>HIVO1Durationoftreatment</vt:lpstr>
      <vt:lpstr>CoverageDisaggregationData!HIVO1Sex</vt:lpstr>
      <vt:lpstr>HIVO1Sex</vt:lpstr>
      <vt:lpstr>HIVO2</vt:lpstr>
      <vt:lpstr>HIVO2Age</vt:lpstr>
      <vt:lpstr>CoverageDisaggregationData!HIVO2Sex</vt:lpstr>
      <vt:lpstr>HIVO2Sex</vt:lpstr>
      <vt:lpstr>HIVO3</vt:lpstr>
      <vt:lpstr>CoverageDisaggregationData!HIVO3Age</vt:lpstr>
      <vt:lpstr>HIVO3Age</vt:lpstr>
      <vt:lpstr>CoverageDisaggregationData!HIVO3Sex</vt:lpstr>
      <vt:lpstr>HIVO3Sex</vt:lpstr>
      <vt:lpstr>HIVO5</vt:lpstr>
      <vt:lpstr>HIVO5Sex</vt:lpstr>
      <vt:lpstr>HIVO6</vt:lpstr>
      <vt:lpstr>CoverageDisaggregationData!HIVO6Sex</vt:lpstr>
      <vt:lpstr>HIVO6Sex</vt:lpstr>
      <vt:lpstr>HIVO8</vt:lpstr>
      <vt:lpstr>CoverageDisaggregationData!HIVO8Sex</vt:lpstr>
      <vt:lpstr>HIVO8Sex</vt:lpstr>
      <vt:lpstr>HIVOI</vt:lpstr>
      <vt:lpstr>HIVSDA</vt:lpstr>
      <vt:lpstr>HIVSource</vt:lpstr>
      <vt:lpstr>HIVTB_Module</vt:lpstr>
      <vt:lpstr>HSS</vt:lpstr>
      <vt:lpstr>HSS_Servicedelivery</vt:lpstr>
      <vt:lpstr>HSSFinancialmanagement</vt:lpstr>
      <vt:lpstr>HSSHealthandcommunityworkforce</vt:lpstr>
      <vt:lpstr>HSSHealthcarefinancing</vt:lpstr>
      <vt:lpstr>HSSHealthinformationsystemsandME</vt:lpstr>
      <vt:lpstr>HSSPolicyandgovernance</vt:lpstr>
      <vt:lpstr>HSSProcurementsupplychainmanagementPSCM</vt:lpstr>
      <vt:lpstr>HSSServicedelivery</vt:lpstr>
      <vt:lpstr>HW1a</vt:lpstr>
      <vt:lpstr>HW1aSpecialization</vt:lpstr>
      <vt:lpstr>'Intervention By Modules old'!Integrated_community_case_management__ICCM</vt:lpstr>
      <vt:lpstr>Intervention</vt:lpstr>
      <vt:lpstr>IODissagg</vt:lpstr>
      <vt:lpstr>Malaria</vt:lpstr>
      <vt:lpstr>Malaria_Module</vt:lpstr>
      <vt:lpstr>MalariaI1</vt:lpstr>
      <vt:lpstr>CoverageDisaggregationData!MalariaI1Age</vt:lpstr>
      <vt:lpstr>MalariaI1Age</vt:lpstr>
      <vt:lpstr>CoverageDisaggregationData!MalariaI1Sex</vt:lpstr>
      <vt:lpstr>MalariaI1Sex</vt:lpstr>
      <vt:lpstr>MalariaI2</vt:lpstr>
      <vt:lpstr>CoverageDisaggregationData!MalariaI2Age</vt:lpstr>
      <vt:lpstr>MalariaI2Age</vt:lpstr>
      <vt:lpstr>CoverageDisaggregationData!MalariaI2Sex</vt:lpstr>
      <vt:lpstr>MalariaI2Sex</vt:lpstr>
      <vt:lpstr>CoverageDisaggregationData!MalariaI2Species</vt:lpstr>
      <vt:lpstr>MalariaI2Species</vt:lpstr>
      <vt:lpstr>MalariaI3</vt:lpstr>
      <vt:lpstr>CoverageDisaggregationData!MalariaI3Age</vt:lpstr>
      <vt:lpstr>MalariaI3Age</vt:lpstr>
      <vt:lpstr>CoverageDisaggregationData!MalariaI3Sex</vt:lpstr>
      <vt:lpstr>MalariaI3Sex</vt:lpstr>
      <vt:lpstr>MalariaI4</vt:lpstr>
      <vt:lpstr>CoverageDisaggregationData!MalariaI4Species</vt:lpstr>
      <vt:lpstr>MalariaI4Species</vt:lpstr>
      <vt:lpstr>MalariaI4Typeoftesting</vt:lpstr>
      <vt:lpstr>MalariaI5</vt:lpstr>
      <vt:lpstr>CoverageDisaggregationData!MalariaI5Sex</vt:lpstr>
      <vt:lpstr>MalariaI5Sex</vt:lpstr>
      <vt:lpstr>MalariaI5Species</vt:lpstr>
      <vt:lpstr>MalariaI6</vt:lpstr>
      <vt:lpstr>CoverageDisaggregationData!MalariaI6Sex</vt:lpstr>
      <vt:lpstr>MalariaI6Sex</vt:lpstr>
      <vt:lpstr>MalariaII</vt:lpstr>
      <vt:lpstr>MalariaImpact</vt:lpstr>
      <vt:lpstr>'Intervention By Modules old'!MalariaModule1</vt:lpstr>
      <vt:lpstr>MalariaModule1</vt:lpstr>
      <vt:lpstr>'Intervention By Modules old'!MalariaModule2</vt:lpstr>
      <vt:lpstr>MalariaModule2</vt:lpstr>
      <vt:lpstr>'Intervention By Modules old'!MalariaModule3</vt:lpstr>
      <vt:lpstr>MalariaModule3</vt:lpstr>
      <vt:lpstr>MalariaO1a</vt:lpstr>
      <vt:lpstr>CoverageDisaggregationData!MalariaO1aSex</vt:lpstr>
      <vt:lpstr>MalariaO1aSex</vt:lpstr>
      <vt:lpstr>MalariaO3</vt:lpstr>
      <vt:lpstr>MalariaO3Sex</vt:lpstr>
      <vt:lpstr>MalariaOI</vt:lpstr>
      <vt:lpstr>MalariaSDA</vt:lpstr>
      <vt:lpstr>MalariaSource</vt:lpstr>
      <vt:lpstr>MDRTB</vt:lpstr>
      <vt:lpstr>MDRTB2</vt:lpstr>
      <vt:lpstr>MDRTB2Age</vt:lpstr>
      <vt:lpstr>MDRTB2Sex</vt:lpstr>
      <vt:lpstr>MDRTB3</vt:lpstr>
      <vt:lpstr>MDRTB3Age</vt:lpstr>
      <vt:lpstr>MDRTB3Sex</vt:lpstr>
      <vt:lpstr>'Intervention By Modules'!Module_Indicators</vt:lpstr>
      <vt:lpstr>'Intervention By Modules old'!Module_Indicators</vt:lpstr>
      <vt:lpstr>Module_Indicators</vt:lpstr>
      <vt:lpstr>'Intervention By Modules'!Module1</vt:lpstr>
      <vt:lpstr>'Intervention By Modules old'!Module1</vt:lpstr>
      <vt:lpstr>Module1</vt:lpstr>
      <vt:lpstr>Module10</vt:lpstr>
      <vt:lpstr>Module11</vt:lpstr>
      <vt:lpstr>Module12</vt:lpstr>
      <vt:lpstr>Module13</vt:lpstr>
      <vt:lpstr>Module14</vt:lpstr>
      <vt:lpstr>Module15</vt:lpstr>
      <vt:lpstr>'Intervention By Modules'!Module2</vt:lpstr>
      <vt:lpstr>'Intervention By Modules old'!Module2</vt:lpstr>
      <vt:lpstr>Module2</vt:lpstr>
      <vt:lpstr>Module24</vt:lpstr>
      <vt:lpstr>'Intervention By Modules'!Module27</vt:lpstr>
      <vt:lpstr>'Intervention By Modules old'!Module27</vt:lpstr>
      <vt:lpstr>Module27</vt:lpstr>
      <vt:lpstr>Module28</vt:lpstr>
      <vt:lpstr>Module29</vt:lpstr>
      <vt:lpstr>'Intervention By Modules'!Module3</vt:lpstr>
      <vt:lpstr>'Intervention By Modules old'!Module3</vt:lpstr>
      <vt:lpstr>Module3</vt:lpstr>
      <vt:lpstr>Module30</vt:lpstr>
      <vt:lpstr>Module31</vt:lpstr>
      <vt:lpstr>Module32</vt:lpstr>
      <vt:lpstr>Module33</vt:lpstr>
      <vt:lpstr>Module34</vt:lpstr>
      <vt:lpstr>Module35</vt:lpstr>
      <vt:lpstr>'Intervention By Modules'!Module4</vt:lpstr>
      <vt:lpstr>'Intervention By Modules old'!Module4</vt:lpstr>
      <vt:lpstr>Module4</vt:lpstr>
      <vt:lpstr>'Intervention By Modules'!Module5</vt:lpstr>
      <vt:lpstr>'Intervention By Modules old'!Module5</vt:lpstr>
      <vt:lpstr>Module5</vt:lpstr>
      <vt:lpstr>'Intervention By Modules old'!Module6</vt:lpstr>
      <vt:lpstr>'Intervention By Modules'!Module72</vt:lpstr>
      <vt:lpstr>'Intervention By Modules old'!Module72</vt:lpstr>
      <vt:lpstr>Module72</vt:lpstr>
      <vt:lpstr>Module73</vt:lpstr>
      <vt:lpstr>Module8</vt:lpstr>
      <vt:lpstr>Module9</vt:lpstr>
      <vt:lpstr>'Intervention By Modules old'!Modules</vt:lpstr>
      <vt:lpstr>Modules</vt:lpstr>
      <vt:lpstr>OI_Component</vt:lpstr>
      <vt:lpstr>OI_HIV</vt:lpstr>
      <vt:lpstr>OI_HSS</vt:lpstr>
      <vt:lpstr>OI_Malaria</vt:lpstr>
      <vt:lpstr>OI_TB</vt:lpstr>
      <vt:lpstr>Please_Select</vt:lpstr>
      <vt:lpstr>PMTCT</vt:lpstr>
      <vt:lpstr>PMTCT1</vt:lpstr>
      <vt:lpstr>PMTCT1HIVstatuspregnantwomen</vt:lpstr>
      <vt:lpstr>'Coverage Indicators_1B'!PR_SDA</vt:lpstr>
      <vt:lpstr>WPTM_1C!PR_SDA</vt:lpstr>
      <vt:lpstr>Preventionprogramsforadolescentsandyouthinandoutofschool</vt:lpstr>
      <vt:lpstr>Preventionprogramsforgeneralpopulation</vt:lpstr>
      <vt:lpstr>PreventionprogramsforMSMandTGs</vt:lpstr>
      <vt:lpstr>Preventionprogramsforothervulnerablepopulationspleasespecify</vt:lpstr>
      <vt:lpstr>PreventionprogramsforpeoplewhoinjectdrugsPWIDandtheirpartners</vt:lpstr>
      <vt:lpstr>Preventionprogramsforsexworkersandtheirclients</vt:lpstr>
      <vt:lpstr>' Request and Recommendation_8B'!Print_Area</vt:lpstr>
      <vt:lpstr>'Budget Variance_2F'!Print_Area</vt:lpstr>
      <vt:lpstr>Checklist!Print_Area</vt:lpstr>
      <vt:lpstr>'Coverage Indicators_1B'!Print_Area</vt:lpstr>
      <vt:lpstr>CoverSheet!Print_Area</vt:lpstr>
      <vt:lpstr>Disaggregation_1A!Print_Area</vt:lpstr>
      <vt:lpstr>Disaggregation_1B!Print_Area</vt:lpstr>
      <vt:lpstr>'Financial Triggers_10'!Print_Area</vt:lpstr>
      <vt:lpstr>'Grant Management_4'!Print_Area</vt:lpstr>
      <vt:lpstr>'Impact Outcome Indicators_1A'!Print_Area</vt:lpstr>
      <vt:lpstr>'LFA Authorization_9B'!Print_Area</vt:lpstr>
      <vt:lpstr>'LFA Expenditure_7B'!Print_Area</vt:lpstr>
      <vt:lpstr>'LFA_Findings&amp;Recommendations_6'!Print_Area</vt:lpstr>
      <vt:lpstr>'Memo HIV'!Print_Area</vt:lpstr>
      <vt:lpstr>'Memo Malaria'!Print_Area</vt:lpstr>
      <vt:lpstr>'Memo TB'!Print_Area</vt:lpstr>
      <vt:lpstr>'PR Authorization_9A'!Print_Area</vt:lpstr>
      <vt:lpstr>'PR Cash Reconciliation_2A,B,C,D'!Print_Area</vt:lpstr>
      <vt:lpstr>'PR Expenditure_7A'!Print_Area</vt:lpstr>
      <vt:lpstr>'PR_Disbursement Request_7'!Print_Area</vt:lpstr>
      <vt:lpstr>'PR-LFA Evaluation_5'!Print_Area</vt:lpstr>
      <vt:lpstr>Procurement_3!Print_Area</vt:lpstr>
      <vt:lpstr>'SR_Cash Reconciliation_2E'!Print_Area</vt:lpstr>
      <vt:lpstr>WPTM_1C!Print_Area</vt:lpstr>
      <vt:lpstr>'Coverage Indicators_1B'!Print_Titles</vt:lpstr>
      <vt:lpstr>Disaggregation_1A!Print_Titles</vt:lpstr>
      <vt:lpstr>Disaggregation_1B!Print_Titles</vt:lpstr>
      <vt:lpstr>'Impact Outcome Indicators_1A'!Print_Titles</vt:lpstr>
      <vt:lpstr>'LFA_Findings&amp;Recommendations_6'!Print_Titles</vt:lpstr>
      <vt:lpstr>'SR_Cash Reconciliation_2E'!Print_Titles</vt:lpstr>
      <vt:lpstr>WPTM_1C!Print_Titles</vt:lpstr>
      <vt:lpstr>'Intervention By Modules old'!Private_sector_case_management__other</vt:lpstr>
      <vt:lpstr>Private_sector_case_management__other</vt:lpstr>
      <vt:lpstr>'Intervention By Modules old'!Private_sector_co_payment_mechanism</vt:lpstr>
      <vt:lpstr>Private_sector_co_payment_mechanism</vt:lpstr>
      <vt:lpstr>Programmanagement</vt:lpstr>
      <vt:lpstr>PS</vt:lpstr>
      <vt:lpstr>Recipientinfo</vt:lpstr>
      <vt:lpstr>Removinglegalbarrierstoaccess</vt:lpstr>
      <vt:lpstr>ResultsbasedFinancing</vt:lpstr>
      <vt:lpstr>SDAList</vt:lpstr>
      <vt:lpstr>Select</vt:lpstr>
      <vt:lpstr>'Intervention By Modules old'!Severe_malaria</vt:lpstr>
      <vt:lpstr>Severe_malaria</vt:lpstr>
      <vt:lpstr>SpecificpreventioninterventionsSPI</vt:lpstr>
      <vt:lpstr>TB</vt:lpstr>
      <vt:lpstr>'Intervention By Modules old'!TBcareandprevention</vt:lpstr>
      <vt:lpstr>TBcareandprevention</vt:lpstr>
      <vt:lpstr>TBHIV</vt:lpstr>
      <vt:lpstr>TBII</vt:lpstr>
      <vt:lpstr>CoverageDisaggregationData!TBO4Age</vt:lpstr>
      <vt:lpstr>TBOI</vt:lpstr>
      <vt:lpstr>TBSDA</vt:lpstr>
      <vt:lpstr>TBSource</vt:lpstr>
      <vt:lpstr>TCS1a</vt:lpstr>
      <vt:lpstr>TCS1aAge</vt:lpstr>
      <vt:lpstr>TCS1aSex</vt:lpstr>
      <vt:lpstr>TCS2a</vt:lpstr>
      <vt:lpstr>TCS2aSex</vt:lpstr>
      <vt:lpstr>TCS3a</vt:lpstr>
      <vt:lpstr>TCS3aAge</vt:lpstr>
      <vt:lpstr>TCS3aSex</vt:lpstr>
      <vt:lpstr>'Coverage Indicators_1B'!TEST</vt:lpstr>
      <vt:lpstr>WPTM_1C!TEST</vt:lpstr>
      <vt:lpstr>'Intervention By Modules old'!Therapeutic_efficacy_surveillance</vt:lpstr>
      <vt:lpstr>Therapeutic_efficacy_surveillance</vt:lpstr>
      <vt:lpstr>Treatmentcareandsupport</vt:lpstr>
      <vt:lpstr>Tuberculosis_Module</vt:lpstr>
      <vt:lpstr>'Intervention By Modules old'!TuberculosisModule4</vt:lpstr>
      <vt:lpstr>TuberculosisModule4</vt:lpstr>
      <vt:lpstr>'Intervention By Modules old'!TuberculosisModule5</vt:lpstr>
      <vt:lpstr>TuberculosisModule5</vt:lpstr>
      <vt:lpstr>Type1</vt:lpstr>
      <vt:lpstr>Type10</vt:lpstr>
      <vt:lpstr>Type2</vt:lpstr>
      <vt:lpstr>Type3</vt:lpstr>
      <vt:lpstr>Type4</vt:lpstr>
      <vt:lpstr>Type5</vt:lpstr>
      <vt:lpstr>Type6</vt:lpstr>
      <vt:lpstr>Type7</vt:lpstr>
      <vt:lpstr>Type8</vt:lpstr>
      <vt:lpstr>Type9</vt:lpstr>
      <vt:lpstr>VC3a</vt:lpstr>
      <vt:lpstr>VC3aTargetedriskgroup</vt:lpstr>
      <vt:lpstr>VC4a</vt:lpstr>
      <vt:lpstr>VC4aTargetedriskgroup</vt:lpstr>
      <vt:lpstr>Vectorcontrol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Core_PUDR_Form_en</dc:title>
  <dc:subject>&amp;lt;p&amp;gt;Sheet2  Definitions-lists-EFR  Memo Malaria  Memo TB  Memo HIV  Annex for additional info  LFA_Annex-SR Financials  LFA_Bank Details_7C  LFA_DisbursementRecommendation7  LFA_Overall Performance_6  Sheet1  LFA_Disbursement Recommend_5B  LFA_Cash Reconciliation_5A  LFA_Findings&amp;amp;amp;Recommendations  LFA_Procurement Info_4  LF&amp;lt;/p&amp;gt;</dc:subject>
  <dc:creator>Genc Kastrati</dc:creator>
  <dc:description>&amp;lt;p&amp;gt;Sheet2  Definitions-lists-EFR  Memo Malaria  Memo TB  Memo HIV  Annex for additional info  LFA_Annex-SR Financials  LFA_Bank Details_7C  LFA_DisbursementRecommendation7  LFA_Overall Performance_6  Sheet1  LFA_Disbursement Recommend_5B  LFA_Cash Reconciliation_5A  LFA_Findings&amp;amp;amp;Recommendations  LFA_Procurement Info_4  LF&amp;lt;/p&amp;gt;</dc:description>
  <cp:lastModifiedBy>Ketevan Stvilia</cp:lastModifiedBy>
  <cp:lastPrinted>2017-04-05T18:24:38Z</cp:lastPrinted>
  <dcterms:created xsi:type="dcterms:W3CDTF">2005-11-03T14:33:15Z</dcterms:created>
  <dcterms:modified xsi:type="dcterms:W3CDTF">2017-11-15T06:09:30Z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0x01010060AF44C4CE004F90858730CECCCDDE18004D250A5139136E4EB6C28921B539BB2E</vt:lpwstr>
  </property>
  <property fmtid="{D5CDD505-2E9C-101B-9397-08002B2CF9AE}" pid="4" name="EktContentLanguage">
    <vt:i4>1033</vt:i4>
  </property>
  <property fmtid="{D5CDD505-2E9C-101B-9397-08002B2CF9AE}" pid="5" name="EktQuickLink">
    <vt:lpwstr>DownloadAsset.aspx?id=7132</vt:lpwstr>
  </property>
  <property fmtid="{D5CDD505-2E9C-101B-9397-08002B2CF9AE}" pid="6" name="EktContentType">
    <vt:i4>101</vt:i4>
  </property>
  <property fmtid="{D5CDD505-2E9C-101B-9397-08002B2CF9AE}" pid="7" name="EktContentSubType">
    <vt:i4>0</vt:i4>
  </property>
  <property fmtid="{D5CDD505-2E9C-101B-9397-08002B2CF9AE}" pid="8" name="EktFolderName">
    <vt:lpwstr/>
  </property>
  <property fmtid="{D5CDD505-2E9C-101B-9397-08002B2CF9AE}" pid="9" name="EktCmsPath">
    <vt:lpwstr>&amp;lt;p&amp;gt;Sheet2  Definitions-lists-EFR  Memo Malaria  Memo TB  Memo HIV  Annex for additional info  LFA_Annex-SR Financials  LFA_Bank Details_7C  LFA_DisbursementRecommendation7  LFA_Overall Performance_6  Sheet1  LFA_Disbursement Recommend_5B  LFA_Cash R</vt:lpwstr>
  </property>
  <property fmtid="{D5CDD505-2E9C-101B-9397-08002B2CF9AE}" pid="10" name="EktExpiryType">
    <vt:i4>1</vt:i4>
  </property>
  <property fmtid="{D5CDD505-2E9C-101B-9397-08002B2CF9AE}" pid="11" name="EktDateCreated">
    <vt:filetime>2011-04-20T17:17:55Z</vt:filetime>
  </property>
  <property fmtid="{D5CDD505-2E9C-101B-9397-08002B2CF9AE}" pid="12" name="EktDateModified">
    <vt:filetime>2011-04-20T17:18:09Z</vt:filetime>
  </property>
  <property fmtid="{D5CDD505-2E9C-101B-9397-08002B2CF9AE}" pid="13" name="EktTaxCategory">
    <vt:lpwstr> #eksep# \Navigation\documents\core\forms #eksep# </vt:lpwstr>
  </property>
  <property fmtid="{D5CDD505-2E9C-101B-9397-08002B2CF9AE}" pid="14" name="EktDisabledTaxCategory">
    <vt:lpwstr/>
  </property>
  <property fmtid="{D5CDD505-2E9C-101B-9397-08002B2CF9AE}" pid="15" name="EktCmsSize">
    <vt:i4>743424</vt:i4>
  </property>
  <property fmtid="{D5CDD505-2E9C-101B-9397-08002B2CF9AE}" pid="16" name="EktSearchable">
    <vt:i4>1</vt:i4>
  </property>
  <property fmtid="{D5CDD505-2E9C-101B-9397-08002B2CF9AE}" pid="17" name="EktEDescription">
    <vt:lpwstr>Summary &amp;lt;p&amp;gt;Sheet2  Definitions-lists-EFR  Memo Malaria  Memo TB  Memo HIV  Annex for additional info  LFA_Annex-SR Financials  LFA_Bank Details_7C  LFA_DisbursementRecommendation7  LFA_Overall Performance_6  Sheet1  LFA_Disbursement Recommend_5B  LF</vt:lpwstr>
  </property>
  <property fmtid="{D5CDD505-2E9C-101B-9397-08002B2CF9AE}" pid="18" name="EktFile_Size">
    <vt:lpwstr>720 KB</vt:lpwstr>
  </property>
  <property fmtid="{D5CDD505-2E9C-101B-9397-08002B2CF9AE}" pid="19" name="EktFile_Type">
    <vt:lpwstr>XLS</vt:lpwstr>
  </property>
  <property fmtid="{D5CDD505-2E9C-101B-9397-08002B2CF9AE}" pid="20" name="ekttaxonomyenabled">
    <vt:i4>1</vt:i4>
  </property>
  <property fmtid="{D5CDD505-2E9C-101B-9397-08002B2CF9AE}" pid="21" name="SV_QUERY_LIST_4F35BF76-6C0D-4D9B-82B2-816C12CF3733">
    <vt:lpwstr>empty_477D106A-C0D6-4607-AEBD-E2C9D60EA279</vt:lpwstr>
  </property>
</Properties>
</file>